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jakub\Desktop\AQE\Právní\AK Praxe\Kostelec\Dlažba\"/>
    </mc:Choice>
  </mc:AlternateContent>
  <xr:revisionPtr revIDLastSave="0" documentId="8_{C49DD0D8-0387-49E4-8861-D6E37AA5428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VRN - Vedlejší rozpočtové..." sheetId="2" r:id="rId2"/>
    <sheet name="SO02 - Nájezd do příkopu ..." sheetId="3" r:id="rId3"/>
    <sheet name="SO03 - Funkční plochy v z..." sheetId="4" r:id="rId4"/>
    <sheet name="SO04 - Funkční plochy v z..." sheetId="5" r:id="rId5"/>
    <sheet name="SO05 - Prvky odvodnění" sheetId="6" r:id="rId6"/>
    <sheet name="SO06 - Elektroinstalace a..." sheetId="7" r:id="rId7"/>
    <sheet name="SO07 - Rekonstrukce ohrad..." sheetId="8" r:id="rId8"/>
    <sheet name="SO08 - Rekonstrukce opěrá..." sheetId="9" r:id="rId9"/>
    <sheet name="SO09 - Venkovní expozice ..." sheetId="10" r:id="rId10"/>
    <sheet name="Seznam figur" sheetId="11" r:id="rId11"/>
    <sheet name="Pokyny pro vyplnění" sheetId="12" r:id="rId12"/>
  </sheets>
  <definedNames>
    <definedName name="_xlnm._FilterDatabase" localSheetId="2" hidden="1">'SO02 - Nájezd do příkopu ...'!$C$84:$K$205</definedName>
    <definedName name="_xlnm._FilterDatabase" localSheetId="3" hidden="1">'SO03 - Funkční plochy v z...'!$C$84:$K$241</definedName>
    <definedName name="_xlnm._FilterDatabase" localSheetId="4" hidden="1">'SO04 - Funkční plochy v z...'!$C$83:$K$193</definedName>
    <definedName name="_xlnm._FilterDatabase" localSheetId="5" hidden="1">'SO05 - Prvky odvodnění'!$C$89:$K$853</definedName>
    <definedName name="_xlnm._FilterDatabase" localSheetId="6" hidden="1">'SO06 - Elektroinstalace a...'!$C$83:$K$173</definedName>
    <definedName name="_xlnm._FilterDatabase" localSheetId="7" hidden="1">'SO07 - Rekonstrukce ohrad...'!$C$86:$K$257</definedName>
    <definedName name="_xlnm._FilterDatabase" localSheetId="8" hidden="1">'SO08 - Rekonstrukce opěrá...'!$C$88:$K$272</definedName>
    <definedName name="_xlnm._FilterDatabase" localSheetId="9" hidden="1">'SO09 - Venkovní expozice ...'!$C$83:$K$224</definedName>
    <definedName name="_xlnm._FilterDatabase" localSheetId="1" hidden="1">'VRN - Vedlejší rozpočtové...'!$C$85:$K$112</definedName>
    <definedName name="_xlnm.Print_Titles" localSheetId="0">'Rekapitulace stavby'!$52:$52</definedName>
    <definedName name="_xlnm.Print_Titles" localSheetId="10">'Seznam figur'!$9:$9</definedName>
    <definedName name="_xlnm.Print_Titles" localSheetId="2">'SO02 - Nájezd do příkopu ...'!$84:$84</definedName>
    <definedName name="_xlnm.Print_Titles" localSheetId="3">'SO03 - Funkční plochy v z...'!$84:$84</definedName>
    <definedName name="_xlnm.Print_Titles" localSheetId="4">'SO04 - Funkční plochy v z...'!$83:$83</definedName>
    <definedName name="_xlnm.Print_Titles" localSheetId="5">'SO05 - Prvky odvodnění'!$89:$89</definedName>
    <definedName name="_xlnm.Print_Titles" localSheetId="6">'SO06 - Elektroinstalace a...'!$83:$83</definedName>
    <definedName name="_xlnm.Print_Titles" localSheetId="7">'SO07 - Rekonstrukce ohrad...'!$86:$86</definedName>
    <definedName name="_xlnm.Print_Titles" localSheetId="8">'SO08 - Rekonstrukce opěrá...'!$88:$88</definedName>
    <definedName name="_xlnm.Print_Titles" localSheetId="9">'SO09 - Venkovní expozice ...'!$83:$83</definedName>
    <definedName name="_xlnm.Print_Titles" localSheetId="1">'VRN - Vedlejší rozpočtové...'!$85:$85</definedName>
    <definedName name="_xlnm.Print_Area" localSheetId="11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stavby'!$C$42:$AQ$64</definedName>
    <definedName name="_xlnm.Print_Area" localSheetId="10">'Seznam figur'!$C$4:$G$352</definedName>
    <definedName name="_xlnm.Print_Area" localSheetId="2">'SO02 - Nájezd do příkopu ...'!$C$4:$J$39,'SO02 - Nájezd do příkopu ...'!$C$45:$J$66,'SO02 - Nájezd do příkopu ...'!$C$72:$K$205</definedName>
    <definedName name="_xlnm.Print_Area" localSheetId="3">'SO03 - Funkční plochy v z...'!$C$4:$J$39,'SO03 - Funkční plochy v z...'!$C$45:$J$66,'SO03 - Funkční plochy v z...'!$C$72:$K$241</definedName>
    <definedName name="_xlnm.Print_Area" localSheetId="4">'SO04 - Funkční plochy v z...'!$C$4:$J$39,'SO04 - Funkční plochy v z...'!$C$45:$J$65,'SO04 - Funkční plochy v z...'!$C$71:$K$193</definedName>
    <definedName name="_xlnm.Print_Area" localSheetId="5">'SO05 - Prvky odvodnění'!$C$4:$J$39,'SO05 - Prvky odvodnění'!$C$45:$J$71,'SO05 - Prvky odvodnění'!$C$77:$K$853</definedName>
    <definedName name="_xlnm.Print_Area" localSheetId="6">'SO06 - Elektroinstalace a...'!$C$4:$J$39,'SO06 - Elektroinstalace a...'!$C$45:$J$65,'SO06 - Elektroinstalace a...'!$C$71:$K$173</definedName>
    <definedName name="_xlnm.Print_Area" localSheetId="7">'SO07 - Rekonstrukce ohrad...'!$C$4:$J$39,'SO07 - Rekonstrukce ohrad...'!$C$45:$J$68,'SO07 - Rekonstrukce ohrad...'!$C$74:$K$257</definedName>
    <definedName name="_xlnm.Print_Area" localSheetId="8">'SO08 - Rekonstrukce opěrá...'!$C$4:$J$39,'SO08 - Rekonstrukce opěrá...'!$C$45:$J$70,'SO08 - Rekonstrukce opěrá...'!$C$76:$K$272</definedName>
    <definedName name="_xlnm.Print_Area" localSheetId="9">'SO09 - Venkovní expozice ...'!$C$4:$J$39,'SO09 - Venkovní expozice ...'!$C$45:$J$65,'SO09 - Venkovní expozice ...'!$C$71:$K$224</definedName>
    <definedName name="_xlnm.Print_Area" localSheetId="1">'VRN - Vedlejší rozpočtové...'!$C$4:$J$39,'VRN - Vedlejší rozpočtové...'!$C$45:$J$67,'VRN - Vedlejší rozpočtové...'!$C$73:$K$112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1" l="1"/>
  <c r="J37" i="10"/>
  <c r="J36" i="10"/>
  <c r="AY63" i="1" s="1"/>
  <c r="J35" i="10"/>
  <c r="AX63" i="1" s="1"/>
  <c r="BI223" i="10"/>
  <c r="BH223" i="10"/>
  <c r="BG223" i="10"/>
  <c r="BF223" i="10"/>
  <c r="T223" i="10"/>
  <c r="T222" i="10"/>
  <c r="R223" i="10"/>
  <c r="R222" i="10"/>
  <c r="P223" i="10"/>
  <c r="P222" i="10"/>
  <c r="BI221" i="10"/>
  <c r="BH221" i="10"/>
  <c r="BG221" i="10"/>
  <c r="BF221" i="10"/>
  <c r="T221" i="10"/>
  <c r="R221" i="10"/>
  <c r="P221" i="10"/>
  <c r="BI220" i="10"/>
  <c r="BH220" i="10"/>
  <c r="BG220" i="10"/>
  <c r="BF220" i="10"/>
  <c r="T220" i="10"/>
  <c r="R220" i="10"/>
  <c r="P220" i="10"/>
  <c r="BI216" i="10"/>
  <c r="BH216" i="10"/>
  <c r="BG216" i="10"/>
  <c r="BF216" i="10"/>
  <c r="T216" i="10"/>
  <c r="R216" i="10"/>
  <c r="P216" i="10"/>
  <c r="BI214" i="10"/>
  <c r="BH214" i="10"/>
  <c r="BG214" i="10"/>
  <c r="BF214" i="10"/>
  <c r="T214" i="10"/>
  <c r="R214" i="10"/>
  <c r="P214" i="10"/>
  <c r="BI212" i="10"/>
  <c r="BH212" i="10"/>
  <c r="BG212" i="10"/>
  <c r="BF212" i="10"/>
  <c r="T212" i="10"/>
  <c r="R212" i="10"/>
  <c r="P212" i="10"/>
  <c r="BI210" i="10"/>
  <c r="BH210" i="10"/>
  <c r="BG210" i="10"/>
  <c r="BF210" i="10"/>
  <c r="T210" i="10"/>
  <c r="R210" i="10"/>
  <c r="P210" i="10"/>
  <c r="BI205" i="10"/>
  <c r="BH205" i="10"/>
  <c r="BG205" i="10"/>
  <c r="BF205" i="10"/>
  <c r="T205" i="10"/>
  <c r="R205" i="10"/>
  <c r="P205" i="10"/>
  <c r="BI200" i="10"/>
  <c r="BH200" i="10"/>
  <c r="BG200" i="10"/>
  <c r="BF200" i="10"/>
  <c r="T200" i="10"/>
  <c r="R200" i="10"/>
  <c r="P200" i="10"/>
  <c r="BI196" i="10"/>
  <c r="BH196" i="10"/>
  <c r="BG196" i="10"/>
  <c r="BF196" i="10"/>
  <c r="T196" i="10"/>
  <c r="R196" i="10"/>
  <c r="P196" i="10"/>
  <c r="BI193" i="10"/>
  <c r="BH193" i="10"/>
  <c r="BG193" i="10"/>
  <c r="BF193" i="10"/>
  <c r="T193" i="10"/>
  <c r="R193" i="10"/>
  <c r="P193" i="10"/>
  <c r="BI189" i="10"/>
  <c r="BH189" i="10"/>
  <c r="BG189" i="10"/>
  <c r="BF189" i="10"/>
  <c r="T189" i="10"/>
  <c r="R189" i="10"/>
  <c r="P189" i="10"/>
  <c r="BI184" i="10"/>
  <c r="BH184" i="10"/>
  <c r="BG184" i="10"/>
  <c r="BF184" i="10"/>
  <c r="T184" i="10"/>
  <c r="R184" i="10"/>
  <c r="P184" i="10"/>
  <c r="BI179" i="10"/>
  <c r="BH179" i="10"/>
  <c r="BG179" i="10"/>
  <c r="BF179" i="10"/>
  <c r="T179" i="10"/>
  <c r="R179" i="10"/>
  <c r="P179" i="10"/>
  <c r="BI174" i="10"/>
  <c r="BH174" i="10"/>
  <c r="BG174" i="10"/>
  <c r="BF174" i="10"/>
  <c r="T174" i="10"/>
  <c r="R174" i="10"/>
  <c r="P174" i="10"/>
  <c r="BI168" i="10"/>
  <c r="BH168" i="10"/>
  <c r="BG168" i="10"/>
  <c r="BF168" i="10"/>
  <c r="T168" i="10"/>
  <c r="R168" i="10"/>
  <c r="P168" i="10"/>
  <c r="BI160" i="10"/>
  <c r="BH160" i="10"/>
  <c r="BG160" i="10"/>
  <c r="BF160" i="10"/>
  <c r="T160" i="10"/>
  <c r="R160" i="10"/>
  <c r="P160" i="10"/>
  <c r="BI155" i="10"/>
  <c r="BH155" i="10"/>
  <c r="BG155" i="10"/>
  <c r="BF155" i="10"/>
  <c r="T155" i="10"/>
  <c r="R155" i="10"/>
  <c r="P155" i="10"/>
  <c r="BI150" i="10"/>
  <c r="BH150" i="10"/>
  <c r="BG150" i="10"/>
  <c r="BF150" i="10"/>
  <c r="T150" i="10"/>
  <c r="R150" i="10"/>
  <c r="P150" i="10"/>
  <c r="BI143" i="10"/>
  <c r="BH143" i="10"/>
  <c r="BG143" i="10"/>
  <c r="BF143" i="10"/>
  <c r="T143" i="10"/>
  <c r="R143" i="10"/>
  <c r="P143" i="10"/>
  <c r="BI138" i="10"/>
  <c r="BH138" i="10"/>
  <c r="BG138" i="10"/>
  <c r="BF138" i="10"/>
  <c r="T138" i="10"/>
  <c r="R138" i="10"/>
  <c r="P138" i="10"/>
  <c r="BI129" i="10"/>
  <c r="BH129" i="10"/>
  <c r="BG129" i="10"/>
  <c r="BF129" i="10"/>
  <c r="T129" i="10"/>
  <c r="R129" i="10"/>
  <c r="P129" i="10"/>
  <c r="BI124" i="10"/>
  <c r="BH124" i="10"/>
  <c r="BG124" i="10"/>
  <c r="BF124" i="10"/>
  <c r="T124" i="10"/>
  <c r="R124" i="10"/>
  <c r="P124" i="10"/>
  <c r="BI119" i="10"/>
  <c r="BH119" i="10"/>
  <c r="BG119" i="10"/>
  <c r="BF119" i="10"/>
  <c r="T119" i="10"/>
  <c r="R119" i="10"/>
  <c r="P119" i="10"/>
  <c r="BI114" i="10"/>
  <c r="BH114" i="10"/>
  <c r="BG114" i="10"/>
  <c r="BF114" i="10"/>
  <c r="T114" i="10"/>
  <c r="R114" i="10"/>
  <c r="P114" i="10"/>
  <c r="BI110" i="10"/>
  <c r="BH110" i="10"/>
  <c r="BG110" i="10"/>
  <c r="BF110" i="10"/>
  <c r="T110" i="10"/>
  <c r="R110" i="10"/>
  <c r="P110" i="10"/>
  <c r="BI105" i="10"/>
  <c r="BH105" i="10"/>
  <c r="BG105" i="10"/>
  <c r="BF105" i="10"/>
  <c r="T105" i="10"/>
  <c r="R105" i="10"/>
  <c r="P105" i="10"/>
  <c r="BI100" i="10"/>
  <c r="BH100" i="10"/>
  <c r="BG100" i="10"/>
  <c r="BF100" i="10"/>
  <c r="T100" i="10"/>
  <c r="R100" i="10"/>
  <c r="P100" i="10"/>
  <c r="BI92" i="10"/>
  <c r="BH92" i="10"/>
  <c r="BG92" i="10"/>
  <c r="BF92" i="10"/>
  <c r="T92" i="10"/>
  <c r="R92" i="10"/>
  <c r="P92" i="10"/>
  <c r="BI87" i="10"/>
  <c r="BH87" i="10"/>
  <c r="BG87" i="10"/>
  <c r="BF87" i="10"/>
  <c r="T87" i="10"/>
  <c r="R87" i="10"/>
  <c r="P87" i="10"/>
  <c r="J80" i="10"/>
  <c r="F80" i="10"/>
  <c r="F78" i="10"/>
  <c r="E76" i="10"/>
  <c r="J54" i="10"/>
  <c r="F54" i="10"/>
  <c r="F52" i="10"/>
  <c r="E50" i="10"/>
  <c r="J24" i="10"/>
  <c r="E24" i="10"/>
  <c r="J81" i="10" s="1"/>
  <c r="J23" i="10"/>
  <c r="J18" i="10"/>
  <c r="E18" i="10"/>
  <c r="F81" i="10"/>
  <c r="J17" i="10"/>
  <c r="J12" i="10"/>
  <c r="J78" i="10"/>
  <c r="E7" i="10"/>
  <c r="E48" i="10"/>
  <c r="J37" i="9"/>
  <c r="J36" i="9"/>
  <c r="AY62" i="1"/>
  <c r="J35" i="9"/>
  <c r="AX62" i="1" s="1"/>
  <c r="BI269" i="9"/>
  <c r="BH269" i="9"/>
  <c r="BG269" i="9"/>
  <c r="BF269" i="9"/>
  <c r="T269" i="9"/>
  <c r="R269" i="9"/>
  <c r="P269" i="9"/>
  <c r="BI266" i="9"/>
  <c r="BH266" i="9"/>
  <c r="BG266" i="9"/>
  <c r="BF266" i="9"/>
  <c r="T266" i="9"/>
  <c r="R266" i="9"/>
  <c r="P266" i="9"/>
  <c r="BI262" i="9"/>
  <c r="BH262" i="9"/>
  <c r="BG262" i="9"/>
  <c r="BF262" i="9"/>
  <c r="T262" i="9"/>
  <c r="R262" i="9"/>
  <c r="P262" i="9"/>
  <c r="BI257" i="9"/>
  <c r="BH257" i="9"/>
  <c r="BG257" i="9"/>
  <c r="BF257" i="9"/>
  <c r="T257" i="9"/>
  <c r="R257" i="9"/>
  <c r="P257" i="9"/>
  <c r="BI254" i="9"/>
  <c r="BH254" i="9"/>
  <c r="BG254" i="9"/>
  <c r="BF254" i="9"/>
  <c r="T254" i="9"/>
  <c r="R254" i="9"/>
  <c r="P254" i="9"/>
  <c r="BI248" i="9"/>
  <c r="BH248" i="9"/>
  <c r="BG248" i="9"/>
  <c r="BF248" i="9"/>
  <c r="T248" i="9"/>
  <c r="R248" i="9"/>
  <c r="P248" i="9"/>
  <c r="BI245" i="9"/>
  <c r="BH245" i="9"/>
  <c r="BG245" i="9"/>
  <c r="BF245" i="9"/>
  <c r="T245" i="9"/>
  <c r="R245" i="9"/>
  <c r="P245" i="9"/>
  <c r="BI241" i="9"/>
  <c r="BH241" i="9"/>
  <c r="BG241" i="9"/>
  <c r="BF241" i="9"/>
  <c r="T241" i="9"/>
  <c r="T240" i="9"/>
  <c r="R241" i="9"/>
  <c r="R240" i="9"/>
  <c r="P241" i="9"/>
  <c r="P240" i="9"/>
  <c r="BI238" i="9"/>
  <c r="BH238" i="9"/>
  <c r="BG238" i="9"/>
  <c r="BF238" i="9"/>
  <c r="T238" i="9"/>
  <c r="R238" i="9"/>
  <c r="P238" i="9"/>
  <c r="BI233" i="9"/>
  <c r="BH233" i="9"/>
  <c r="BG233" i="9"/>
  <c r="BF233" i="9"/>
  <c r="T233" i="9"/>
  <c r="R233" i="9"/>
  <c r="P233" i="9"/>
  <c r="BI231" i="9"/>
  <c r="BH231" i="9"/>
  <c r="BG231" i="9"/>
  <c r="BF231" i="9"/>
  <c r="T231" i="9"/>
  <c r="R231" i="9"/>
  <c r="P231" i="9"/>
  <c r="BI229" i="9"/>
  <c r="BH229" i="9"/>
  <c r="BG229" i="9"/>
  <c r="BF229" i="9"/>
  <c r="T229" i="9"/>
  <c r="R229" i="9"/>
  <c r="P229" i="9"/>
  <c r="BI226" i="9"/>
  <c r="BH226" i="9"/>
  <c r="BG226" i="9"/>
  <c r="BF226" i="9"/>
  <c r="T226" i="9"/>
  <c r="R226" i="9"/>
  <c r="P226" i="9"/>
  <c r="BI219" i="9"/>
  <c r="BH219" i="9"/>
  <c r="BG219" i="9"/>
  <c r="BF219" i="9"/>
  <c r="T219" i="9"/>
  <c r="R219" i="9"/>
  <c r="P219" i="9"/>
  <c r="BI214" i="9"/>
  <c r="BH214" i="9"/>
  <c r="BG214" i="9"/>
  <c r="BF214" i="9"/>
  <c r="T214" i="9"/>
  <c r="R214" i="9"/>
  <c r="P214" i="9"/>
  <c r="BI209" i="9"/>
  <c r="BH209" i="9"/>
  <c r="BG209" i="9"/>
  <c r="BF209" i="9"/>
  <c r="T209" i="9"/>
  <c r="R209" i="9"/>
  <c r="P209" i="9"/>
  <c r="BI204" i="9"/>
  <c r="BH204" i="9"/>
  <c r="BG204" i="9"/>
  <c r="BF204" i="9"/>
  <c r="T204" i="9"/>
  <c r="R204" i="9"/>
  <c r="P204" i="9"/>
  <c r="BI199" i="9"/>
  <c r="BH199" i="9"/>
  <c r="BG199" i="9"/>
  <c r="BF199" i="9"/>
  <c r="T199" i="9"/>
  <c r="R199" i="9"/>
  <c r="P199" i="9"/>
  <c r="BI194" i="9"/>
  <c r="BH194" i="9"/>
  <c r="BG194" i="9"/>
  <c r="BF194" i="9"/>
  <c r="T194" i="9"/>
  <c r="R194" i="9"/>
  <c r="P194" i="9"/>
  <c r="BI189" i="9"/>
  <c r="BH189" i="9"/>
  <c r="BG189" i="9"/>
  <c r="BF189" i="9"/>
  <c r="T189" i="9"/>
  <c r="R189" i="9"/>
  <c r="P189" i="9"/>
  <c r="BI187" i="9"/>
  <c r="BH187" i="9"/>
  <c r="BG187" i="9"/>
  <c r="BF187" i="9"/>
  <c r="T187" i="9"/>
  <c r="R187" i="9"/>
  <c r="P187" i="9"/>
  <c r="BI181" i="9"/>
  <c r="BH181" i="9"/>
  <c r="BG181" i="9"/>
  <c r="BF181" i="9"/>
  <c r="T181" i="9"/>
  <c r="R181" i="9"/>
  <c r="P181" i="9"/>
  <c r="BI176" i="9"/>
  <c r="BH176" i="9"/>
  <c r="BG176" i="9"/>
  <c r="BF176" i="9"/>
  <c r="T176" i="9"/>
  <c r="R176" i="9"/>
  <c r="P176" i="9"/>
  <c r="BI170" i="9"/>
  <c r="BH170" i="9"/>
  <c r="BG170" i="9"/>
  <c r="BF170" i="9"/>
  <c r="T170" i="9"/>
  <c r="R170" i="9"/>
  <c r="P170" i="9"/>
  <c r="BI166" i="9"/>
  <c r="BH166" i="9"/>
  <c r="BG166" i="9"/>
  <c r="BF166" i="9"/>
  <c r="T166" i="9"/>
  <c r="R166" i="9"/>
  <c r="P166" i="9"/>
  <c r="BI163" i="9"/>
  <c r="BH163" i="9"/>
  <c r="BG163" i="9"/>
  <c r="BF163" i="9"/>
  <c r="T163" i="9"/>
  <c r="R163" i="9"/>
  <c r="P163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3" i="9"/>
  <c r="BH153" i="9"/>
  <c r="BG153" i="9"/>
  <c r="BF153" i="9"/>
  <c r="T153" i="9"/>
  <c r="R153" i="9"/>
  <c r="P153" i="9"/>
  <c r="BI148" i="9"/>
  <c r="BH148" i="9"/>
  <c r="BG148" i="9"/>
  <c r="BF148" i="9"/>
  <c r="T148" i="9"/>
  <c r="R148" i="9"/>
  <c r="P148" i="9"/>
  <c r="BI145" i="9"/>
  <c r="BH145" i="9"/>
  <c r="BG145" i="9"/>
  <c r="BF145" i="9"/>
  <c r="T145" i="9"/>
  <c r="R145" i="9"/>
  <c r="P145" i="9"/>
  <c r="BI140" i="9"/>
  <c r="BH140" i="9"/>
  <c r="BG140" i="9"/>
  <c r="BF140" i="9"/>
  <c r="T140" i="9"/>
  <c r="R140" i="9"/>
  <c r="P140" i="9"/>
  <c r="BI135" i="9"/>
  <c r="BH135" i="9"/>
  <c r="BG135" i="9"/>
  <c r="BF135" i="9"/>
  <c r="T135" i="9"/>
  <c r="R135" i="9"/>
  <c r="P135" i="9"/>
  <c r="BI130" i="9"/>
  <c r="BH130" i="9"/>
  <c r="BG130" i="9"/>
  <c r="BF130" i="9"/>
  <c r="T130" i="9"/>
  <c r="R130" i="9"/>
  <c r="P130" i="9"/>
  <c r="BI123" i="9"/>
  <c r="BH123" i="9"/>
  <c r="BG123" i="9"/>
  <c r="BF123" i="9"/>
  <c r="T123" i="9"/>
  <c r="R123" i="9"/>
  <c r="P123" i="9"/>
  <c r="BI118" i="9"/>
  <c r="BH118" i="9"/>
  <c r="BG118" i="9"/>
  <c r="BF118" i="9"/>
  <c r="T118" i="9"/>
  <c r="R118" i="9"/>
  <c r="P118" i="9"/>
  <c r="BI113" i="9"/>
  <c r="BH113" i="9"/>
  <c r="BG113" i="9"/>
  <c r="BF113" i="9"/>
  <c r="T113" i="9"/>
  <c r="R113" i="9"/>
  <c r="P113" i="9"/>
  <c r="BI108" i="9"/>
  <c r="BH108" i="9"/>
  <c r="BG108" i="9"/>
  <c r="BF108" i="9"/>
  <c r="T108" i="9"/>
  <c r="R108" i="9"/>
  <c r="P108" i="9"/>
  <c r="BI103" i="9"/>
  <c r="BH103" i="9"/>
  <c r="BG103" i="9"/>
  <c r="BF103" i="9"/>
  <c r="T103" i="9"/>
  <c r="R103" i="9"/>
  <c r="P103" i="9"/>
  <c r="BI98" i="9"/>
  <c r="BH98" i="9"/>
  <c r="BG98" i="9"/>
  <c r="BF98" i="9"/>
  <c r="T98" i="9"/>
  <c r="R98" i="9"/>
  <c r="P98" i="9"/>
  <c r="BI92" i="9"/>
  <c r="BH92" i="9"/>
  <c r="BG92" i="9"/>
  <c r="BF92" i="9"/>
  <c r="T92" i="9"/>
  <c r="R92" i="9"/>
  <c r="P92" i="9"/>
  <c r="J85" i="9"/>
  <c r="F85" i="9"/>
  <c r="F83" i="9"/>
  <c r="E81" i="9"/>
  <c r="J54" i="9"/>
  <c r="F54" i="9"/>
  <c r="F52" i="9"/>
  <c r="E50" i="9"/>
  <c r="J24" i="9"/>
  <c r="E24" i="9"/>
  <c r="J55" i="9" s="1"/>
  <c r="J23" i="9"/>
  <c r="J18" i="9"/>
  <c r="E18" i="9"/>
  <c r="F86" i="9" s="1"/>
  <c r="J17" i="9"/>
  <c r="J12" i="9"/>
  <c r="J83" i="9"/>
  <c r="E7" i="9"/>
  <c r="E48" i="9"/>
  <c r="J37" i="8"/>
  <c r="J36" i="8"/>
  <c r="AY61" i="1"/>
  <c r="J35" i="8"/>
  <c r="AX61" i="1"/>
  <c r="BI252" i="8"/>
  <c r="BH252" i="8"/>
  <c r="BG252" i="8"/>
  <c r="BF252" i="8"/>
  <c r="T252" i="8"/>
  <c r="R252" i="8"/>
  <c r="P252" i="8"/>
  <c r="BI247" i="8"/>
  <c r="BH247" i="8"/>
  <c r="BG247" i="8"/>
  <c r="BF247" i="8"/>
  <c r="T247" i="8"/>
  <c r="R247" i="8"/>
  <c r="P247" i="8"/>
  <c r="BI240" i="8"/>
  <c r="BH240" i="8"/>
  <c r="BG240" i="8"/>
  <c r="BF240" i="8"/>
  <c r="T240" i="8"/>
  <c r="R240" i="8"/>
  <c r="P240" i="8"/>
  <c r="BI232" i="8"/>
  <c r="BH232" i="8"/>
  <c r="BG232" i="8"/>
  <c r="BF232" i="8"/>
  <c r="T232" i="8"/>
  <c r="R232" i="8"/>
  <c r="P232" i="8"/>
  <c r="BI227" i="8"/>
  <c r="BH227" i="8"/>
  <c r="BG227" i="8"/>
  <c r="BF227" i="8"/>
  <c r="T227" i="8"/>
  <c r="R227" i="8"/>
  <c r="P227" i="8"/>
  <c r="BI223" i="8"/>
  <c r="BH223" i="8"/>
  <c r="BG223" i="8"/>
  <c r="BF223" i="8"/>
  <c r="T223" i="8"/>
  <c r="R223" i="8"/>
  <c r="P223" i="8"/>
  <c r="BI221" i="8"/>
  <c r="BH221" i="8"/>
  <c r="BG221" i="8"/>
  <c r="BF221" i="8"/>
  <c r="T221" i="8"/>
  <c r="R221" i="8"/>
  <c r="P221" i="8"/>
  <c r="BI218" i="8"/>
  <c r="BH218" i="8"/>
  <c r="BG218" i="8"/>
  <c r="BF218" i="8"/>
  <c r="T218" i="8"/>
  <c r="R218" i="8"/>
  <c r="P218" i="8"/>
  <c r="BI213" i="8"/>
  <c r="BH213" i="8"/>
  <c r="BG213" i="8"/>
  <c r="BF213" i="8"/>
  <c r="T213" i="8"/>
  <c r="R213" i="8"/>
  <c r="P213" i="8"/>
  <c r="BI211" i="8"/>
  <c r="BH211" i="8"/>
  <c r="BG211" i="8"/>
  <c r="BF211" i="8"/>
  <c r="T211" i="8"/>
  <c r="R211" i="8"/>
  <c r="P211" i="8"/>
  <c r="BI209" i="8"/>
  <c r="BH209" i="8"/>
  <c r="BG209" i="8"/>
  <c r="BF209" i="8"/>
  <c r="T209" i="8"/>
  <c r="R209" i="8"/>
  <c r="P209" i="8"/>
  <c r="BI206" i="8"/>
  <c r="BH206" i="8"/>
  <c r="BG206" i="8"/>
  <c r="BF206" i="8"/>
  <c r="T206" i="8"/>
  <c r="R206" i="8"/>
  <c r="P206" i="8"/>
  <c r="BI198" i="8"/>
  <c r="BH198" i="8"/>
  <c r="BG198" i="8"/>
  <c r="BF198" i="8"/>
  <c r="T198" i="8"/>
  <c r="R198" i="8"/>
  <c r="P198" i="8"/>
  <c r="BI192" i="8"/>
  <c r="BH192" i="8"/>
  <c r="BG192" i="8"/>
  <c r="BF192" i="8"/>
  <c r="T192" i="8"/>
  <c r="R192" i="8"/>
  <c r="P192" i="8"/>
  <c r="BI187" i="8"/>
  <c r="BH187" i="8"/>
  <c r="BG187" i="8"/>
  <c r="BF187" i="8"/>
  <c r="T187" i="8"/>
  <c r="R187" i="8"/>
  <c r="P187" i="8"/>
  <c r="BI174" i="8"/>
  <c r="BH174" i="8"/>
  <c r="BG174" i="8"/>
  <c r="BF174" i="8"/>
  <c r="T174" i="8"/>
  <c r="R174" i="8"/>
  <c r="P174" i="8"/>
  <c r="BI167" i="8"/>
  <c r="BH167" i="8"/>
  <c r="BG167" i="8"/>
  <c r="BF167" i="8"/>
  <c r="T167" i="8"/>
  <c r="R167" i="8"/>
  <c r="P167" i="8"/>
  <c r="BI160" i="8"/>
  <c r="BH160" i="8"/>
  <c r="BG160" i="8"/>
  <c r="BF160" i="8"/>
  <c r="T160" i="8"/>
  <c r="R160" i="8"/>
  <c r="P160" i="8"/>
  <c r="BI157" i="8"/>
  <c r="BH157" i="8"/>
  <c r="BG157" i="8"/>
  <c r="BF157" i="8"/>
  <c r="T157" i="8"/>
  <c r="R157" i="8"/>
  <c r="P157" i="8"/>
  <c r="BI152" i="8"/>
  <c r="BH152" i="8"/>
  <c r="BG152" i="8"/>
  <c r="BF152" i="8"/>
  <c r="T152" i="8"/>
  <c r="R152" i="8"/>
  <c r="P152" i="8"/>
  <c r="BI147" i="8"/>
  <c r="BH147" i="8"/>
  <c r="BG147" i="8"/>
  <c r="BF147" i="8"/>
  <c r="T147" i="8"/>
  <c r="R147" i="8"/>
  <c r="P147" i="8"/>
  <c r="BI136" i="8"/>
  <c r="BH136" i="8"/>
  <c r="BG136" i="8"/>
  <c r="BF136" i="8"/>
  <c r="T136" i="8"/>
  <c r="R136" i="8"/>
  <c r="P136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2" i="8"/>
  <c r="BH122" i="8"/>
  <c r="BG122" i="8"/>
  <c r="BF122" i="8"/>
  <c r="T122" i="8"/>
  <c r="R122" i="8"/>
  <c r="P122" i="8"/>
  <c r="BI117" i="8"/>
  <c r="BH117" i="8"/>
  <c r="BG117" i="8"/>
  <c r="BF117" i="8"/>
  <c r="T117" i="8"/>
  <c r="R117" i="8"/>
  <c r="P117" i="8"/>
  <c r="BI110" i="8"/>
  <c r="BH110" i="8"/>
  <c r="BG110" i="8"/>
  <c r="BF110" i="8"/>
  <c r="T110" i="8"/>
  <c r="R110" i="8"/>
  <c r="P110" i="8"/>
  <c r="BI103" i="8"/>
  <c r="BH103" i="8"/>
  <c r="BG103" i="8"/>
  <c r="BF103" i="8"/>
  <c r="T103" i="8"/>
  <c r="R103" i="8"/>
  <c r="P103" i="8"/>
  <c r="BI97" i="8"/>
  <c r="BH97" i="8"/>
  <c r="BG97" i="8"/>
  <c r="BF97" i="8"/>
  <c r="T97" i="8"/>
  <c r="R97" i="8"/>
  <c r="P97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0" i="8"/>
  <c r="BH90" i="8"/>
  <c r="BG90" i="8"/>
  <c r="BF90" i="8"/>
  <c r="T90" i="8"/>
  <c r="R90" i="8"/>
  <c r="P90" i="8"/>
  <c r="J83" i="8"/>
  <c r="F83" i="8"/>
  <c r="F81" i="8"/>
  <c r="E79" i="8"/>
  <c r="J54" i="8"/>
  <c r="F54" i="8"/>
  <c r="F52" i="8"/>
  <c r="E50" i="8"/>
  <c r="J24" i="8"/>
  <c r="E24" i="8"/>
  <c r="J55" i="8"/>
  <c r="J23" i="8"/>
  <c r="J18" i="8"/>
  <c r="E18" i="8"/>
  <c r="F84" i="8"/>
  <c r="J17" i="8"/>
  <c r="J12" i="8"/>
  <c r="J81" i="8" s="1"/>
  <c r="E7" i="8"/>
  <c r="E48" i="8" s="1"/>
  <c r="J37" i="7"/>
  <c r="J36" i="7"/>
  <c r="AY60" i="1" s="1"/>
  <c r="J35" i="7"/>
  <c r="AX60" i="1"/>
  <c r="BI168" i="7"/>
  <c r="BH168" i="7"/>
  <c r="BG168" i="7"/>
  <c r="BF168" i="7"/>
  <c r="T168" i="7"/>
  <c r="R168" i="7"/>
  <c r="P168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8" i="7"/>
  <c r="BH148" i="7"/>
  <c r="BG148" i="7"/>
  <c r="BF148" i="7"/>
  <c r="T148" i="7"/>
  <c r="R148" i="7"/>
  <c r="P148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3" i="7"/>
  <c r="BH133" i="7"/>
  <c r="BG133" i="7"/>
  <c r="BF133" i="7"/>
  <c r="T133" i="7"/>
  <c r="R133" i="7"/>
  <c r="P133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8" i="7"/>
  <c r="BH118" i="7"/>
  <c r="BG118" i="7"/>
  <c r="BF118" i="7"/>
  <c r="T118" i="7"/>
  <c r="R118" i="7"/>
  <c r="P118" i="7"/>
  <c r="BI114" i="7"/>
  <c r="BH114" i="7"/>
  <c r="BG114" i="7"/>
  <c r="BF114" i="7"/>
  <c r="T114" i="7"/>
  <c r="R114" i="7"/>
  <c r="P114" i="7"/>
  <c r="BI112" i="7"/>
  <c r="BH112" i="7"/>
  <c r="BG112" i="7"/>
  <c r="BF112" i="7"/>
  <c r="T112" i="7"/>
  <c r="R112" i="7"/>
  <c r="P112" i="7"/>
  <c r="BI110" i="7"/>
  <c r="BH110" i="7"/>
  <c r="BG110" i="7"/>
  <c r="BF110" i="7"/>
  <c r="T110" i="7"/>
  <c r="R110" i="7"/>
  <c r="P110" i="7"/>
  <c r="BI108" i="7"/>
  <c r="BH108" i="7"/>
  <c r="BG108" i="7"/>
  <c r="BF108" i="7"/>
  <c r="T108" i="7"/>
  <c r="R108" i="7"/>
  <c r="P108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2" i="7"/>
  <c r="BH92" i="7"/>
  <c r="BG92" i="7"/>
  <c r="BF92" i="7"/>
  <c r="T92" i="7"/>
  <c r="R92" i="7"/>
  <c r="P92" i="7"/>
  <c r="BI87" i="7"/>
  <c r="BH87" i="7"/>
  <c r="BG87" i="7"/>
  <c r="BF87" i="7"/>
  <c r="T87" i="7"/>
  <c r="R87" i="7"/>
  <c r="P87" i="7"/>
  <c r="J80" i="7"/>
  <c r="F80" i="7"/>
  <c r="F78" i="7"/>
  <c r="E76" i="7"/>
  <c r="J54" i="7"/>
  <c r="F54" i="7"/>
  <c r="F52" i="7"/>
  <c r="E50" i="7"/>
  <c r="J24" i="7"/>
  <c r="E24" i="7"/>
  <c r="J81" i="7"/>
  <c r="J23" i="7"/>
  <c r="J18" i="7"/>
  <c r="E18" i="7"/>
  <c r="F55" i="7" s="1"/>
  <c r="J17" i="7"/>
  <c r="J12" i="7"/>
  <c r="J52" i="7" s="1"/>
  <c r="E7" i="7"/>
  <c r="E48" i="7"/>
  <c r="J37" i="6"/>
  <c r="J36" i="6"/>
  <c r="AY59" i="1"/>
  <c r="J35" i="6"/>
  <c r="AX59" i="1"/>
  <c r="BI852" i="6"/>
  <c r="BH852" i="6"/>
  <c r="BG852" i="6"/>
  <c r="BF852" i="6"/>
  <c r="T852" i="6"/>
  <c r="R852" i="6"/>
  <c r="P852" i="6"/>
  <c r="BI850" i="6"/>
  <c r="BH850" i="6"/>
  <c r="BG850" i="6"/>
  <c r="BF850" i="6"/>
  <c r="T850" i="6"/>
  <c r="R850" i="6"/>
  <c r="P850" i="6"/>
  <c r="BI848" i="6"/>
  <c r="BH848" i="6"/>
  <c r="BG848" i="6"/>
  <c r="BF848" i="6"/>
  <c r="T848" i="6"/>
  <c r="R848" i="6"/>
  <c r="P848" i="6"/>
  <c r="BI842" i="6"/>
  <c r="BH842" i="6"/>
  <c r="BG842" i="6"/>
  <c r="BF842" i="6"/>
  <c r="T842" i="6"/>
  <c r="R842" i="6"/>
  <c r="P842" i="6"/>
  <c r="BI840" i="6"/>
  <c r="BH840" i="6"/>
  <c r="BG840" i="6"/>
  <c r="BF840" i="6"/>
  <c r="T840" i="6"/>
  <c r="R840" i="6"/>
  <c r="P840" i="6"/>
  <c r="BI836" i="6"/>
  <c r="BH836" i="6"/>
  <c r="BG836" i="6"/>
  <c r="BF836" i="6"/>
  <c r="T836" i="6"/>
  <c r="R836" i="6"/>
  <c r="P836" i="6"/>
  <c r="BI834" i="6"/>
  <c r="BH834" i="6"/>
  <c r="BG834" i="6"/>
  <c r="BF834" i="6"/>
  <c r="T834" i="6"/>
  <c r="R834" i="6"/>
  <c r="P834" i="6"/>
  <c r="BI831" i="6"/>
  <c r="BH831" i="6"/>
  <c r="BG831" i="6"/>
  <c r="BF831" i="6"/>
  <c r="T831" i="6"/>
  <c r="R831" i="6"/>
  <c r="P831" i="6"/>
  <c r="BI829" i="6"/>
  <c r="BH829" i="6"/>
  <c r="BG829" i="6"/>
  <c r="BF829" i="6"/>
  <c r="T829" i="6"/>
  <c r="R829" i="6"/>
  <c r="P829" i="6"/>
  <c r="BI824" i="6"/>
  <c r="BH824" i="6"/>
  <c r="BG824" i="6"/>
  <c r="BF824" i="6"/>
  <c r="T824" i="6"/>
  <c r="R824" i="6"/>
  <c r="P824" i="6"/>
  <c r="BI822" i="6"/>
  <c r="BH822" i="6"/>
  <c r="BG822" i="6"/>
  <c r="BF822" i="6"/>
  <c r="T822" i="6"/>
  <c r="R822" i="6"/>
  <c r="P822" i="6"/>
  <c r="BI820" i="6"/>
  <c r="BH820" i="6"/>
  <c r="BG820" i="6"/>
  <c r="BF820" i="6"/>
  <c r="T820" i="6"/>
  <c r="R820" i="6"/>
  <c r="P820" i="6"/>
  <c r="BI813" i="6"/>
  <c r="BH813" i="6"/>
  <c r="BG813" i="6"/>
  <c r="BF813" i="6"/>
  <c r="T813" i="6"/>
  <c r="R813" i="6"/>
  <c r="P813" i="6"/>
  <c r="BI809" i="6"/>
  <c r="BH809" i="6"/>
  <c r="BG809" i="6"/>
  <c r="BF809" i="6"/>
  <c r="T809" i="6"/>
  <c r="R809" i="6"/>
  <c r="P809" i="6"/>
  <c r="BI805" i="6"/>
  <c r="BH805" i="6"/>
  <c r="BG805" i="6"/>
  <c r="BF805" i="6"/>
  <c r="T805" i="6"/>
  <c r="R805" i="6"/>
  <c r="P805" i="6"/>
  <c r="BI772" i="6"/>
  <c r="BH772" i="6"/>
  <c r="BG772" i="6"/>
  <c r="BF772" i="6"/>
  <c r="T772" i="6"/>
  <c r="R772" i="6"/>
  <c r="P772" i="6"/>
  <c r="BI767" i="6"/>
  <c r="BH767" i="6"/>
  <c r="BG767" i="6"/>
  <c r="BF767" i="6"/>
  <c r="T767" i="6"/>
  <c r="R767" i="6"/>
  <c r="P767" i="6"/>
  <c r="BI766" i="6"/>
  <c r="BH766" i="6"/>
  <c r="BG766" i="6"/>
  <c r="BF766" i="6"/>
  <c r="T766" i="6"/>
  <c r="R766" i="6"/>
  <c r="P766" i="6"/>
  <c r="BI764" i="6"/>
  <c r="BH764" i="6"/>
  <c r="BG764" i="6"/>
  <c r="BF764" i="6"/>
  <c r="T764" i="6"/>
  <c r="R764" i="6"/>
  <c r="P764" i="6"/>
  <c r="BI761" i="6"/>
  <c r="BH761" i="6"/>
  <c r="BG761" i="6"/>
  <c r="BF761" i="6"/>
  <c r="T761" i="6"/>
  <c r="R761" i="6"/>
  <c r="P761" i="6"/>
  <c r="BI759" i="6"/>
  <c r="BH759" i="6"/>
  <c r="BG759" i="6"/>
  <c r="BF759" i="6"/>
  <c r="T759" i="6"/>
  <c r="R759" i="6"/>
  <c r="P759" i="6"/>
  <c r="BI756" i="6"/>
  <c r="BH756" i="6"/>
  <c r="BG756" i="6"/>
  <c r="BF756" i="6"/>
  <c r="T756" i="6"/>
  <c r="R756" i="6"/>
  <c r="P756" i="6"/>
  <c r="BI751" i="6"/>
  <c r="BH751" i="6"/>
  <c r="BG751" i="6"/>
  <c r="BF751" i="6"/>
  <c r="T751" i="6"/>
  <c r="R751" i="6"/>
  <c r="P751" i="6"/>
  <c r="BI745" i="6"/>
  <c r="BH745" i="6"/>
  <c r="BG745" i="6"/>
  <c r="BF745" i="6"/>
  <c r="T745" i="6"/>
  <c r="R745" i="6"/>
  <c r="P745" i="6"/>
  <c r="BI737" i="6"/>
  <c r="BH737" i="6"/>
  <c r="BG737" i="6"/>
  <c r="BF737" i="6"/>
  <c r="T737" i="6"/>
  <c r="R737" i="6"/>
  <c r="P737" i="6"/>
  <c r="BI725" i="6"/>
  <c r="BH725" i="6"/>
  <c r="BG725" i="6"/>
  <c r="BF725" i="6"/>
  <c r="T725" i="6"/>
  <c r="R725" i="6"/>
  <c r="P725" i="6"/>
  <c r="BI718" i="6"/>
  <c r="BH718" i="6"/>
  <c r="BG718" i="6"/>
  <c r="BF718" i="6"/>
  <c r="T718" i="6"/>
  <c r="R718" i="6"/>
  <c r="P718" i="6"/>
  <c r="BI716" i="6"/>
  <c r="BH716" i="6"/>
  <c r="BG716" i="6"/>
  <c r="BF716" i="6"/>
  <c r="T716" i="6"/>
  <c r="R716" i="6"/>
  <c r="P716" i="6"/>
  <c r="BI699" i="6"/>
  <c r="BH699" i="6"/>
  <c r="BG699" i="6"/>
  <c r="BF699" i="6"/>
  <c r="T699" i="6"/>
  <c r="R699" i="6"/>
  <c r="P699" i="6"/>
  <c r="BI697" i="6"/>
  <c r="BH697" i="6"/>
  <c r="BG697" i="6"/>
  <c r="BF697" i="6"/>
  <c r="T697" i="6"/>
  <c r="R697" i="6"/>
  <c r="P697" i="6"/>
  <c r="BI694" i="6"/>
  <c r="BH694" i="6"/>
  <c r="BG694" i="6"/>
  <c r="BF694" i="6"/>
  <c r="T694" i="6"/>
  <c r="R694" i="6"/>
  <c r="P694" i="6"/>
  <c r="BI693" i="6"/>
  <c r="BH693" i="6"/>
  <c r="BG693" i="6"/>
  <c r="BF693" i="6"/>
  <c r="T693" i="6"/>
  <c r="R693" i="6"/>
  <c r="P693" i="6"/>
  <c r="BI690" i="6"/>
  <c r="BH690" i="6"/>
  <c r="BG690" i="6"/>
  <c r="BF690" i="6"/>
  <c r="T690" i="6"/>
  <c r="R690" i="6"/>
  <c r="P690" i="6"/>
  <c r="BI685" i="6"/>
  <c r="BH685" i="6"/>
  <c r="BG685" i="6"/>
  <c r="BF685" i="6"/>
  <c r="T685" i="6"/>
  <c r="R685" i="6"/>
  <c r="P685" i="6"/>
  <c r="BI683" i="6"/>
  <c r="BH683" i="6"/>
  <c r="BG683" i="6"/>
  <c r="BF683" i="6"/>
  <c r="T683" i="6"/>
  <c r="R683" i="6"/>
  <c r="P683" i="6"/>
  <c r="BI674" i="6"/>
  <c r="BH674" i="6"/>
  <c r="BG674" i="6"/>
  <c r="BF674" i="6"/>
  <c r="T674" i="6"/>
  <c r="R674" i="6"/>
  <c r="P674" i="6"/>
  <c r="BI669" i="6"/>
  <c r="BH669" i="6"/>
  <c r="BG669" i="6"/>
  <c r="BF669" i="6"/>
  <c r="T669" i="6"/>
  <c r="R669" i="6"/>
  <c r="P669" i="6"/>
  <c r="BI667" i="6"/>
  <c r="BH667" i="6"/>
  <c r="BG667" i="6"/>
  <c r="BF667" i="6"/>
  <c r="T667" i="6"/>
  <c r="R667" i="6"/>
  <c r="P667" i="6"/>
  <c r="BI660" i="6"/>
  <c r="BH660" i="6"/>
  <c r="BG660" i="6"/>
  <c r="BF660" i="6"/>
  <c r="T660" i="6"/>
  <c r="R660" i="6"/>
  <c r="P660" i="6"/>
  <c r="BI655" i="6"/>
  <c r="BH655" i="6"/>
  <c r="BG655" i="6"/>
  <c r="BF655" i="6"/>
  <c r="T655" i="6"/>
  <c r="R655" i="6"/>
  <c r="P655" i="6"/>
  <c r="BI653" i="6"/>
  <c r="BH653" i="6"/>
  <c r="BG653" i="6"/>
  <c r="BF653" i="6"/>
  <c r="T653" i="6"/>
  <c r="R653" i="6"/>
  <c r="P653" i="6"/>
  <c r="BI647" i="6"/>
  <c r="BH647" i="6"/>
  <c r="BG647" i="6"/>
  <c r="BF647" i="6"/>
  <c r="T647" i="6"/>
  <c r="R647" i="6"/>
  <c r="P647" i="6"/>
  <c r="BI642" i="6"/>
  <c r="BH642" i="6"/>
  <c r="BG642" i="6"/>
  <c r="BF642" i="6"/>
  <c r="T642" i="6"/>
  <c r="R642" i="6"/>
  <c r="P642" i="6"/>
  <c r="BI640" i="6"/>
  <c r="BH640" i="6"/>
  <c r="BG640" i="6"/>
  <c r="BF640" i="6"/>
  <c r="T640" i="6"/>
  <c r="R640" i="6"/>
  <c r="P640" i="6"/>
  <c r="BI632" i="6"/>
  <c r="BH632" i="6"/>
  <c r="BG632" i="6"/>
  <c r="BF632" i="6"/>
  <c r="T632" i="6"/>
  <c r="R632" i="6"/>
  <c r="P632" i="6"/>
  <c r="BI627" i="6"/>
  <c r="BH627" i="6"/>
  <c r="BG627" i="6"/>
  <c r="BF627" i="6"/>
  <c r="T627" i="6"/>
  <c r="R627" i="6"/>
  <c r="P627" i="6"/>
  <c r="BI625" i="6"/>
  <c r="BH625" i="6"/>
  <c r="BG625" i="6"/>
  <c r="BF625" i="6"/>
  <c r="T625" i="6"/>
  <c r="R625" i="6"/>
  <c r="P625" i="6"/>
  <c r="BI608" i="6"/>
  <c r="BH608" i="6"/>
  <c r="BG608" i="6"/>
  <c r="BF608" i="6"/>
  <c r="T608" i="6"/>
  <c r="R608" i="6"/>
  <c r="P608" i="6"/>
  <c r="BI607" i="6"/>
  <c r="BH607" i="6"/>
  <c r="BG607" i="6"/>
  <c r="BF607" i="6"/>
  <c r="T607" i="6"/>
  <c r="R607" i="6"/>
  <c r="P607" i="6"/>
  <c r="BI601" i="6"/>
  <c r="BH601" i="6"/>
  <c r="BG601" i="6"/>
  <c r="BF601" i="6"/>
  <c r="T601" i="6"/>
  <c r="R601" i="6"/>
  <c r="P601" i="6"/>
  <c r="BI600" i="6"/>
  <c r="BH600" i="6"/>
  <c r="BG600" i="6"/>
  <c r="BF600" i="6"/>
  <c r="T600" i="6"/>
  <c r="R600" i="6"/>
  <c r="P600" i="6"/>
  <c r="BI599" i="6"/>
  <c r="BH599" i="6"/>
  <c r="BG599" i="6"/>
  <c r="BF599" i="6"/>
  <c r="T599" i="6"/>
  <c r="R599" i="6"/>
  <c r="P599" i="6"/>
  <c r="BI588" i="6"/>
  <c r="BH588" i="6"/>
  <c r="BG588" i="6"/>
  <c r="BF588" i="6"/>
  <c r="T588" i="6"/>
  <c r="R588" i="6"/>
  <c r="P588" i="6"/>
  <c r="BI586" i="6"/>
  <c r="BH586" i="6"/>
  <c r="BG586" i="6"/>
  <c r="BF586" i="6"/>
  <c r="T586" i="6"/>
  <c r="R586" i="6"/>
  <c r="P586" i="6"/>
  <c r="BI578" i="6"/>
  <c r="BH578" i="6"/>
  <c r="BG578" i="6"/>
  <c r="BF578" i="6"/>
  <c r="T578" i="6"/>
  <c r="R578" i="6"/>
  <c r="P578" i="6"/>
  <c r="BI572" i="6"/>
  <c r="BH572" i="6"/>
  <c r="BG572" i="6"/>
  <c r="BF572" i="6"/>
  <c r="T572" i="6"/>
  <c r="R572" i="6"/>
  <c r="P572" i="6"/>
  <c r="BI567" i="6"/>
  <c r="BH567" i="6"/>
  <c r="BG567" i="6"/>
  <c r="BF567" i="6"/>
  <c r="T567" i="6"/>
  <c r="R567" i="6"/>
  <c r="P567" i="6"/>
  <c r="BI561" i="6"/>
  <c r="BH561" i="6"/>
  <c r="BG561" i="6"/>
  <c r="BF561" i="6"/>
  <c r="T561" i="6"/>
  <c r="R561" i="6"/>
  <c r="P561" i="6"/>
  <c r="BI558" i="6"/>
  <c r="BH558" i="6"/>
  <c r="BG558" i="6"/>
  <c r="BF558" i="6"/>
  <c r="T558" i="6"/>
  <c r="R558" i="6"/>
  <c r="P558" i="6"/>
  <c r="BI550" i="6"/>
  <c r="BH550" i="6"/>
  <c r="BG550" i="6"/>
  <c r="BF550" i="6"/>
  <c r="T550" i="6"/>
  <c r="R550" i="6"/>
  <c r="P550" i="6"/>
  <c r="BI523" i="6"/>
  <c r="BH523" i="6"/>
  <c r="BG523" i="6"/>
  <c r="BF523" i="6"/>
  <c r="T523" i="6"/>
  <c r="R523" i="6"/>
  <c r="P523" i="6"/>
  <c r="BI517" i="6"/>
  <c r="BH517" i="6"/>
  <c r="BG517" i="6"/>
  <c r="BF517" i="6"/>
  <c r="T517" i="6"/>
  <c r="R517" i="6"/>
  <c r="P517" i="6"/>
  <c r="BI485" i="6"/>
  <c r="BH485" i="6"/>
  <c r="BG485" i="6"/>
  <c r="BF485" i="6"/>
  <c r="T485" i="6"/>
  <c r="R485" i="6"/>
  <c r="P485" i="6"/>
  <c r="BI477" i="6"/>
  <c r="BH477" i="6"/>
  <c r="BG477" i="6"/>
  <c r="BF477" i="6"/>
  <c r="T477" i="6"/>
  <c r="R477" i="6"/>
  <c r="P477" i="6"/>
  <c r="BI458" i="6"/>
  <c r="BH458" i="6"/>
  <c r="BG458" i="6"/>
  <c r="BF458" i="6"/>
  <c r="T458" i="6"/>
  <c r="R458" i="6"/>
  <c r="P458" i="6"/>
  <c r="BI453" i="6"/>
  <c r="BH453" i="6"/>
  <c r="BG453" i="6"/>
  <c r="BF453" i="6"/>
  <c r="T453" i="6"/>
  <c r="R453" i="6"/>
  <c r="P453" i="6"/>
  <c r="BI451" i="6"/>
  <c r="BH451" i="6"/>
  <c r="BG451" i="6"/>
  <c r="BF451" i="6"/>
  <c r="T451" i="6"/>
  <c r="R451" i="6"/>
  <c r="P451" i="6"/>
  <c r="BI438" i="6"/>
  <c r="BH438" i="6"/>
  <c r="BG438" i="6"/>
  <c r="BF438" i="6"/>
  <c r="T438" i="6"/>
  <c r="R438" i="6"/>
  <c r="P438" i="6"/>
  <c r="BI433" i="6"/>
  <c r="BH433" i="6"/>
  <c r="BG433" i="6"/>
  <c r="BF433" i="6"/>
  <c r="T433" i="6"/>
  <c r="R433" i="6"/>
  <c r="P433" i="6"/>
  <c r="BI426" i="6"/>
  <c r="BH426" i="6"/>
  <c r="BG426" i="6"/>
  <c r="BF426" i="6"/>
  <c r="T426" i="6"/>
  <c r="R426" i="6"/>
  <c r="P426" i="6"/>
  <c r="BI420" i="6"/>
  <c r="BH420" i="6"/>
  <c r="BG420" i="6"/>
  <c r="BF420" i="6"/>
  <c r="T420" i="6"/>
  <c r="R420" i="6"/>
  <c r="P420" i="6"/>
  <c r="BI403" i="6"/>
  <c r="BH403" i="6"/>
  <c r="BG403" i="6"/>
  <c r="BF403" i="6"/>
  <c r="T403" i="6"/>
  <c r="R403" i="6"/>
  <c r="P403" i="6"/>
  <c r="BI398" i="6"/>
  <c r="BH398" i="6"/>
  <c r="BG398" i="6"/>
  <c r="BF398" i="6"/>
  <c r="T398" i="6"/>
  <c r="R398" i="6"/>
  <c r="P398" i="6"/>
  <c r="BI394" i="6"/>
  <c r="BH394" i="6"/>
  <c r="BG394" i="6"/>
  <c r="BF394" i="6"/>
  <c r="T394" i="6"/>
  <c r="R394" i="6"/>
  <c r="P394" i="6"/>
  <c r="BI390" i="6"/>
  <c r="BH390" i="6"/>
  <c r="BG390" i="6"/>
  <c r="BF390" i="6"/>
  <c r="T390" i="6"/>
  <c r="R390" i="6"/>
  <c r="P390" i="6"/>
  <c r="BI383" i="6"/>
  <c r="BH383" i="6"/>
  <c r="BG383" i="6"/>
  <c r="BF383" i="6"/>
  <c r="T383" i="6"/>
  <c r="R383" i="6"/>
  <c r="P383" i="6"/>
  <c r="BI379" i="6"/>
  <c r="BH379" i="6"/>
  <c r="BG379" i="6"/>
  <c r="BF379" i="6"/>
  <c r="T379" i="6"/>
  <c r="R379" i="6"/>
  <c r="P379" i="6"/>
  <c r="BI375" i="6"/>
  <c r="BH375" i="6"/>
  <c r="BG375" i="6"/>
  <c r="BF375" i="6"/>
  <c r="T375" i="6"/>
  <c r="R375" i="6"/>
  <c r="P375" i="6"/>
  <c r="BI371" i="6"/>
  <c r="BH371" i="6"/>
  <c r="BG371" i="6"/>
  <c r="BF371" i="6"/>
  <c r="T371" i="6"/>
  <c r="R371" i="6"/>
  <c r="P371" i="6"/>
  <c r="BI344" i="6"/>
  <c r="BH344" i="6"/>
  <c r="BG344" i="6"/>
  <c r="BF344" i="6"/>
  <c r="T344" i="6"/>
  <c r="R344" i="6"/>
  <c r="P344" i="6"/>
  <c r="BI306" i="6"/>
  <c r="BH306" i="6"/>
  <c r="BG306" i="6"/>
  <c r="BF306" i="6"/>
  <c r="T306" i="6"/>
  <c r="R306" i="6"/>
  <c r="P306" i="6"/>
  <c r="BI304" i="6"/>
  <c r="BH304" i="6"/>
  <c r="BG304" i="6"/>
  <c r="BF304" i="6"/>
  <c r="T304" i="6"/>
  <c r="R304" i="6"/>
  <c r="P304" i="6"/>
  <c r="BI301" i="6"/>
  <c r="BH301" i="6"/>
  <c r="BG301" i="6"/>
  <c r="BF301" i="6"/>
  <c r="T301" i="6"/>
  <c r="R301" i="6"/>
  <c r="P301" i="6"/>
  <c r="BI299" i="6"/>
  <c r="BH299" i="6"/>
  <c r="BG299" i="6"/>
  <c r="BF299" i="6"/>
  <c r="T299" i="6"/>
  <c r="R299" i="6"/>
  <c r="P299" i="6"/>
  <c r="BI297" i="6"/>
  <c r="BH297" i="6"/>
  <c r="BG297" i="6"/>
  <c r="BF297" i="6"/>
  <c r="T297" i="6"/>
  <c r="R297" i="6"/>
  <c r="P297" i="6"/>
  <c r="BI294" i="6"/>
  <c r="BH294" i="6"/>
  <c r="BG294" i="6"/>
  <c r="BF294" i="6"/>
  <c r="T294" i="6"/>
  <c r="R294" i="6"/>
  <c r="P294" i="6"/>
  <c r="BI290" i="6"/>
  <c r="BH290" i="6"/>
  <c r="BG290" i="6"/>
  <c r="BF290" i="6"/>
  <c r="T290" i="6"/>
  <c r="R290" i="6"/>
  <c r="P290" i="6"/>
  <c r="BI287" i="6"/>
  <c r="BH287" i="6"/>
  <c r="BG287" i="6"/>
  <c r="BF287" i="6"/>
  <c r="T287" i="6"/>
  <c r="R287" i="6"/>
  <c r="P287" i="6"/>
  <c r="BI282" i="6"/>
  <c r="BH282" i="6"/>
  <c r="BG282" i="6"/>
  <c r="BF282" i="6"/>
  <c r="T282" i="6"/>
  <c r="R282" i="6"/>
  <c r="P282" i="6"/>
  <c r="BI278" i="6"/>
  <c r="BH278" i="6"/>
  <c r="BG278" i="6"/>
  <c r="BF278" i="6"/>
  <c r="T278" i="6"/>
  <c r="R278" i="6"/>
  <c r="P278" i="6"/>
  <c r="BI253" i="6"/>
  <c r="BH253" i="6"/>
  <c r="BG253" i="6"/>
  <c r="BF253" i="6"/>
  <c r="T253" i="6"/>
  <c r="R253" i="6"/>
  <c r="P253" i="6"/>
  <c r="BI248" i="6"/>
  <c r="BH248" i="6"/>
  <c r="BG248" i="6"/>
  <c r="BF248" i="6"/>
  <c r="T248" i="6"/>
  <c r="R248" i="6"/>
  <c r="P248" i="6"/>
  <c r="BI207" i="6"/>
  <c r="BH207" i="6"/>
  <c r="BG207" i="6"/>
  <c r="BF207" i="6"/>
  <c r="T207" i="6"/>
  <c r="R207" i="6"/>
  <c r="P207" i="6"/>
  <c r="BI202" i="6"/>
  <c r="BH202" i="6"/>
  <c r="BG202" i="6"/>
  <c r="BF202" i="6"/>
  <c r="T202" i="6"/>
  <c r="R202" i="6"/>
  <c r="P202" i="6"/>
  <c r="BI197" i="6"/>
  <c r="BH197" i="6"/>
  <c r="BG197" i="6"/>
  <c r="BF197" i="6"/>
  <c r="T197" i="6"/>
  <c r="R197" i="6"/>
  <c r="P197" i="6"/>
  <c r="BI192" i="6"/>
  <c r="BH192" i="6"/>
  <c r="BG192" i="6"/>
  <c r="BF192" i="6"/>
  <c r="T192" i="6"/>
  <c r="R192" i="6"/>
  <c r="P192" i="6"/>
  <c r="BI187" i="6"/>
  <c r="BH187" i="6"/>
  <c r="BG187" i="6"/>
  <c r="BF187" i="6"/>
  <c r="T187" i="6"/>
  <c r="R187" i="6"/>
  <c r="P187" i="6"/>
  <c r="BI182" i="6"/>
  <c r="BH182" i="6"/>
  <c r="BG182" i="6"/>
  <c r="BF182" i="6"/>
  <c r="T182" i="6"/>
  <c r="R182" i="6"/>
  <c r="P182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52" i="6"/>
  <c r="BH152" i="6"/>
  <c r="BG152" i="6"/>
  <c r="BF152" i="6"/>
  <c r="T152" i="6"/>
  <c r="R152" i="6"/>
  <c r="P152" i="6"/>
  <c r="BI147" i="6"/>
  <c r="BH147" i="6"/>
  <c r="BG147" i="6"/>
  <c r="BF147" i="6"/>
  <c r="T147" i="6"/>
  <c r="R147" i="6"/>
  <c r="P147" i="6"/>
  <c r="BI114" i="6"/>
  <c r="BH114" i="6"/>
  <c r="BG114" i="6"/>
  <c r="BF114" i="6"/>
  <c r="T114" i="6"/>
  <c r="R114" i="6"/>
  <c r="P114" i="6"/>
  <c r="BI98" i="6"/>
  <c r="BH98" i="6"/>
  <c r="BG98" i="6"/>
  <c r="BF98" i="6"/>
  <c r="T98" i="6"/>
  <c r="R98" i="6"/>
  <c r="P98" i="6"/>
  <c r="BI93" i="6"/>
  <c r="BH93" i="6"/>
  <c r="BG93" i="6"/>
  <c r="BF93" i="6"/>
  <c r="T93" i="6"/>
  <c r="R93" i="6"/>
  <c r="P93" i="6"/>
  <c r="J86" i="6"/>
  <c r="F86" i="6"/>
  <c r="F84" i="6"/>
  <c r="E82" i="6"/>
  <c r="J54" i="6"/>
  <c r="F54" i="6"/>
  <c r="F52" i="6"/>
  <c r="E50" i="6"/>
  <c r="J24" i="6"/>
  <c r="E24" i="6"/>
  <c r="J87" i="6"/>
  <c r="J23" i="6"/>
  <c r="J18" i="6"/>
  <c r="E18" i="6"/>
  <c r="F87" i="6"/>
  <c r="J17" i="6"/>
  <c r="J12" i="6"/>
  <c r="J52" i="6" s="1"/>
  <c r="E7" i="6"/>
  <c r="E80" i="6" s="1"/>
  <c r="J37" i="5"/>
  <c r="J36" i="5"/>
  <c r="AY58" i="1"/>
  <c r="J35" i="5"/>
  <c r="AX58" i="1"/>
  <c r="BI192" i="5"/>
  <c r="BH192" i="5"/>
  <c r="BG192" i="5"/>
  <c r="BF192" i="5"/>
  <c r="T192" i="5"/>
  <c r="T191" i="5"/>
  <c r="R192" i="5"/>
  <c r="R191" i="5"/>
  <c r="P192" i="5"/>
  <c r="P191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78" i="5"/>
  <c r="BH178" i="5"/>
  <c r="BG178" i="5"/>
  <c r="BF178" i="5"/>
  <c r="T178" i="5"/>
  <c r="R178" i="5"/>
  <c r="P178" i="5"/>
  <c r="BI172" i="5"/>
  <c r="BH172" i="5"/>
  <c r="BG172" i="5"/>
  <c r="BF172" i="5"/>
  <c r="T172" i="5"/>
  <c r="R172" i="5"/>
  <c r="P172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4" i="5"/>
  <c r="BH144" i="5"/>
  <c r="BG144" i="5"/>
  <c r="BF144" i="5"/>
  <c r="T144" i="5"/>
  <c r="R144" i="5"/>
  <c r="P144" i="5"/>
  <c r="BI139" i="5"/>
  <c r="BH139" i="5"/>
  <c r="BG139" i="5"/>
  <c r="BF139" i="5"/>
  <c r="T139" i="5"/>
  <c r="R139" i="5"/>
  <c r="P139" i="5"/>
  <c r="BI132" i="5"/>
  <c r="BH132" i="5"/>
  <c r="BG132" i="5"/>
  <c r="BF132" i="5"/>
  <c r="T132" i="5"/>
  <c r="R132" i="5"/>
  <c r="P132" i="5"/>
  <c r="BI126" i="5"/>
  <c r="BH126" i="5"/>
  <c r="BG126" i="5"/>
  <c r="BF126" i="5"/>
  <c r="T126" i="5"/>
  <c r="R126" i="5"/>
  <c r="P126" i="5"/>
  <c r="BI121" i="5"/>
  <c r="BH121" i="5"/>
  <c r="BG121" i="5"/>
  <c r="BF121" i="5"/>
  <c r="T121" i="5"/>
  <c r="R121" i="5"/>
  <c r="P121" i="5"/>
  <c r="BI114" i="5"/>
  <c r="BH114" i="5"/>
  <c r="BG114" i="5"/>
  <c r="BF114" i="5"/>
  <c r="T114" i="5"/>
  <c r="R114" i="5"/>
  <c r="P114" i="5"/>
  <c r="BI98" i="5"/>
  <c r="BH98" i="5"/>
  <c r="BG98" i="5"/>
  <c r="BF98" i="5"/>
  <c r="T98" i="5"/>
  <c r="R98" i="5"/>
  <c r="P98" i="5"/>
  <c r="BI92" i="5"/>
  <c r="BH92" i="5"/>
  <c r="BG92" i="5"/>
  <c r="BF92" i="5"/>
  <c r="T92" i="5"/>
  <c r="R92" i="5"/>
  <c r="P92" i="5"/>
  <c r="BI87" i="5"/>
  <c r="BH87" i="5"/>
  <c r="BG87" i="5"/>
  <c r="BF87" i="5"/>
  <c r="T87" i="5"/>
  <c r="R87" i="5"/>
  <c r="P87" i="5"/>
  <c r="J80" i="5"/>
  <c r="F80" i="5"/>
  <c r="F78" i="5"/>
  <c r="E76" i="5"/>
  <c r="J54" i="5"/>
  <c r="F54" i="5"/>
  <c r="F52" i="5"/>
  <c r="E50" i="5"/>
  <c r="J24" i="5"/>
  <c r="E24" i="5"/>
  <c r="J81" i="5" s="1"/>
  <c r="J23" i="5"/>
  <c r="J18" i="5"/>
  <c r="E18" i="5"/>
  <c r="F81" i="5"/>
  <c r="J17" i="5"/>
  <c r="J12" i="5"/>
  <c r="J52" i="5"/>
  <c r="E7" i="5"/>
  <c r="E48" i="5"/>
  <c r="J37" i="4"/>
  <c r="J36" i="4"/>
  <c r="AY57" i="1" s="1"/>
  <c r="J35" i="4"/>
  <c r="AX57" i="1"/>
  <c r="BI240" i="4"/>
  <c r="BH240" i="4"/>
  <c r="BG240" i="4"/>
  <c r="BF240" i="4"/>
  <c r="T240" i="4"/>
  <c r="T239" i="4"/>
  <c r="R240" i="4"/>
  <c r="R239" i="4"/>
  <c r="P240" i="4"/>
  <c r="P239" i="4" s="1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05" i="4"/>
  <c r="BH205" i="4"/>
  <c r="BG205" i="4"/>
  <c r="BF205" i="4"/>
  <c r="T205" i="4"/>
  <c r="R205" i="4"/>
  <c r="P205" i="4"/>
  <c r="BI199" i="4"/>
  <c r="BH199" i="4"/>
  <c r="BG199" i="4"/>
  <c r="BF199" i="4"/>
  <c r="T199" i="4"/>
  <c r="R199" i="4"/>
  <c r="P199" i="4"/>
  <c r="BI194" i="4"/>
  <c r="BH194" i="4"/>
  <c r="BG194" i="4"/>
  <c r="BF194" i="4"/>
  <c r="T194" i="4"/>
  <c r="R194" i="4"/>
  <c r="P194" i="4"/>
  <c r="BI188" i="4"/>
  <c r="BH188" i="4"/>
  <c r="BG188" i="4"/>
  <c r="BF188" i="4"/>
  <c r="T188" i="4"/>
  <c r="R188" i="4"/>
  <c r="P188" i="4"/>
  <c r="BI180" i="4"/>
  <c r="BH180" i="4"/>
  <c r="BG180" i="4"/>
  <c r="BF180" i="4"/>
  <c r="T180" i="4"/>
  <c r="R180" i="4"/>
  <c r="P180" i="4"/>
  <c r="BI175" i="4"/>
  <c r="BH175" i="4"/>
  <c r="BG175" i="4"/>
  <c r="BF175" i="4"/>
  <c r="T175" i="4"/>
  <c r="R175" i="4"/>
  <c r="P175" i="4"/>
  <c r="BI170" i="4"/>
  <c r="BH170" i="4"/>
  <c r="BG170" i="4"/>
  <c r="BF170" i="4"/>
  <c r="T170" i="4"/>
  <c r="R170" i="4"/>
  <c r="P170" i="4"/>
  <c r="BI165" i="4"/>
  <c r="BH165" i="4"/>
  <c r="BG165" i="4"/>
  <c r="BF165" i="4"/>
  <c r="T165" i="4"/>
  <c r="R165" i="4"/>
  <c r="P165" i="4"/>
  <c r="BI158" i="4"/>
  <c r="BH158" i="4"/>
  <c r="BG158" i="4"/>
  <c r="BF158" i="4"/>
  <c r="T158" i="4"/>
  <c r="R158" i="4"/>
  <c r="P158" i="4"/>
  <c r="BI150" i="4"/>
  <c r="BH150" i="4"/>
  <c r="BG150" i="4"/>
  <c r="BF150" i="4"/>
  <c r="T150" i="4"/>
  <c r="R150" i="4"/>
  <c r="P150" i="4"/>
  <c r="BI141" i="4"/>
  <c r="BH141" i="4"/>
  <c r="BG141" i="4"/>
  <c r="BF141" i="4"/>
  <c r="T141" i="4"/>
  <c r="R141" i="4"/>
  <c r="P141" i="4"/>
  <c r="BI136" i="4"/>
  <c r="BH136" i="4"/>
  <c r="BG136" i="4"/>
  <c r="BF136" i="4"/>
  <c r="T136" i="4"/>
  <c r="R136" i="4"/>
  <c r="P136" i="4"/>
  <c r="BI131" i="4"/>
  <c r="BH131" i="4"/>
  <c r="BG131" i="4"/>
  <c r="BF131" i="4"/>
  <c r="T131" i="4"/>
  <c r="R131" i="4"/>
  <c r="P131" i="4"/>
  <c r="BI126" i="4"/>
  <c r="BH126" i="4"/>
  <c r="BG126" i="4"/>
  <c r="BF126" i="4"/>
  <c r="T126" i="4"/>
  <c r="R126" i="4"/>
  <c r="P126" i="4"/>
  <c r="BI122" i="4"/>
  <c r="BH122" i="4"/>
  <c r="BG122" i="4"/>
  <c r="BF122" i="4"/>
  <c r="T122" i="4"/>
  <c r="R122" i="4"/>
  <c r="P122" i="4"/>
  <c r="BI117" i="4"/>
  <c r="BH117" i="4"/>
  <c r="BG117" i="4"/>
  <c r="BF117" i="4"/>
  <c r="T117" i="4"/>
  <c r="R117" i="4"/>
  <c r="P117" i="4"/>
  <c r="BI112" i="4"/>
  <c r="BH112" i="4"/>
  <c r="BG112" i="4"/>
  <c r="BF112" i="4"/>
  <c r="T112" i="4"/>
  <c r="R112" i="4"/>
  <c r="P112" i="4"/>
  <c r="BI98" i="4"/>
  <c r="BH98" i="4"/>
  <c r="BG98" i="4"/>
  <c r="BF98" i="4"/>
  <c r="T98" i="4"/>
  <c r="R98" i="4"/>
  <c r="P98" i="4"/>
  <c r="BI93" i="4"/>
  <c r="BH93" i="4"/>
  <c r="BG93" i="4"/>
  <c r="BF93" i="4"/>
  <c r="T93" i="4"/>
  <c r="R93" i="4"/>
  <c r="P93" i="4"/>
  <c r="BI88" i="4"/>
  <c r="BH88" i="4"/>
  <c r="BG88" i="4"/>
  <c r="BF88" i="4"/>
  <c r="T88" i="4"/>
  <c r="R88" i="4"/>
  <c r="P88" i="4"/>
  <c r="J81" i="4"/>
  <c r="F81" i="4"/>
  <c r="F79" i="4"/>
  <c r="E77" i="4"/>
  <c r="J54" i="4"/>
  <c r="F54" i="4"/>
  <c r="F52" i="4"/>
  <c r="E50" i="4"/>
  <c r="J24" i="4"/>
  <c r="E24" i="4"/>
  <c r="J55" i="4"/>
  <c r="J23" i="4"/>
  <c r="J18" i="4"/>
  <c r="E18" i="4"/>
  <c r="F55" i="4"/>
  <c r="J17" i="4"/>
  <c r="J12" i="4"/>
  <c r="J79" i="4"/>
  <c r="E7" i="4"/>
  <c r="E48" i="4"/>
  <c r="J37" i="3"/>
  <c r="J36" i="3"/>
  <c r="AY56" i="1" s="1"/>
  <c r="J35" i="3"/>
  <c r="AX56" i="1" s="1"/>
  <c r="BI204" i="3"/>
  <c r="BH204" i="3"/>
  <c r="BG204" i="3"/>
  <c r="BF204" i="3"/>
  <c r="T204" i="3"/>
  <c r="T203" i="3"/>
  <c r="R204" i="3"/>
  <c r="R203" i="3"/>
  <c r="P204" i="3"/>
  <c r="P203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0" i="3"/>
  <c r="BH180" i="3"/>
  <c r="BG180" i="3"/>
  <c r="BF180" i="3"/>
  <c r="T180" i="3"/>
  <c r="R180" i="3"/>
  <c r="P180" i="3"/>
  <c r="BI171" i="3"/>
  <c r="BH171" i="3"/>
  <c r="BG171" i="3"/>
  <c r="BF171" i="3"/>
  <c r="T171" i="3"/>
  <c r="R171" i="3"/>
  <c r="P171" i="3"/>
  <c r="BI163" i="3"/>
  <c r="BH163" i="3"/>
  <c r="BG163" i="3"/>
  <c r="BF163" i="3"/>
  <c r="T163" i="3"/>
  <c r="R163" i="3"/>
  <c r="P163" i="3"/>
  <c r="BI156" i="3"/>
  <c r="BH156" i="3"/>
  <c r="BG156" i="3"/>
  <c r="BF156" i="3"/>
  <c r="T156" i="3"/>
  <c r="R156" i="3"/>
  <c r="P156" i="3"/>
  <c r="BI149" i="3"/>
  <c r="BH149" i="3"/>
  <c r="BG149" i="3"/>
  <c r="BF149" i="3"/>
  <c r="T149" i="3"/>
  <c r="R149" i="3"/>
  <c r="P149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0" i="3"/>
  <c r="BH130" i="3"/>
  <c r="BG130" i="3"/>
  <c r="BF130" i="3"/>
  <c r="T130" i="3"/>
  <c r="R130" i="3"/>
  <c r="P130" i="3"/>
  <c r="BI125" i="3"/>
  <c r="BH125" i="3"/>
  <c r="BG125" i="3"/>
  <c r="BF125" i="3"/>
  <c r="T125" i="3"/>
  <c r="R125" i="3"/>
  <c r="P125" i="3"/>
  <c r="BI120" i="3"/>
  <c r="BH120" i="3"/>
  <c r="BG120" i="3"/>
  <c r="BF120" i="3"/>
  <c r="T120" i="3"/>
  <c r="R120" i="3"/>
  <c r="P120" i="3"/>
  <c r="BI115" i="3"/>
  <c r="BH115" i="3"/>
  <c r="BG115" i="3"/>
  <c r="BF115" i="3"/>
  <c r="T115" i="3"/>
  <c r="R115" i="3"/>
  <c r="P115" i="3"/>
  <c r="BI111" i="3"/>
  <c r="BH111" i="3"/>
  <c r="BG111" i="3"/>
  <c r="BF111" i="3"/>
  <c r="T111" i="3"/>
  <c r="R111" i="3"/>
  <c r="P111" i="3"/>
  <c r="BI106" i="3"/>
  <c r="BH106" i="3"/>
  <c r="BG106" i="3"/>
  <c r="BF106" i="3"/>
  <c r="T106" i="3"/>
  <c r="R106" i="3"/>
  <c r="P106" i="3"/>
  <c r="BI98" i="3"/>
  <c r="BH98" i="3"/>
  <c r="BG98" i="3"/>
  <c r="BF98" i="3"/>
  <c r="T98" i="3"/>
  <c r="R98" i="3"/>
  <c r="P98" i="3"/>
  <c r="BI93" i="3"/>
  <c r="BH93" i="3"/>
  <c r="BG93" i="3"/>
  <c r="BF93" i="3"/>
  <c r="T93" i="3"/>
  <c r="R93" i="3"/>
  <c r="P93" i="3"/>
  <c r="BI88" i="3"/>
  <c r="BH88" i="3"/>
  <c r="BG88" i="3"/>
  <c r="BF88" i="3"/>
  <c r="T88" i="3"/>
  <c r="R88" i="3"/>
  <c r="P88" i="3"/>
  <c r="J81" i="3"/>
  <c r="F81" i="3"/>
  <c r="F79" i="3"/>
  <c r="E77" i="3"/>
  <c r="J54" i="3"/>
  <c r="F54" i="3"/>
  <c r="F52" i="3"/>
  <c r="E50" i="3"/>
  <c r="J24" i="3"/>
  <c r="E24" i="3"/>
  <c r="J55" i="3" s="1"/>
  <c r="J23" i="3"/>
  <c r="J18" i="3"/>
  <c r="E18" i="3"/>
  <c r="F55" i="3"/>
  <c r="J17" i="3"/>
  <c r="J12" i="3"/>
  <c r="J79" i="3"/>
  <c r="E7" i="3"/>
  <c r="E75" i="3"/>
  <c r="J37" i="2"/>
  <c r="J36" i="2"/>
  <c r="AY55" i="1"/>
  <c r="J35" i="2"/>
  <c r="AX55" i="1" s="1"/>
  <c r="BI110" i="2"/>
  <c r="BH110" i="2"/>
  <c r="BG110" i="2"/>
  <c r="BF110" i="2"/>
  <c r="T110" i="2"/>
  <c r="T109" i="2"/>
  <c r="R110" i="2"/>
  <c r="R109" i="2"/>
  <c r="P110" i="2"/>
  <c r="P109" i="2"/>
  <c r="BI106" i="2"/>
  <c r="BH106" i="2"/>
  <c r="F36" i="2" s="1"/>
  <c r="BG106" i="2"/>
  <c r="BF106" i="2"/>
  <c r="T106" i="2"/>
  <c r="T105" i="2" s="1"/>
  <c r="R106" i="2"/>
  <c r="R105" i="2"/>
  <c r="P106" i="2"/>
  <c r="P105" i="2"/>
  <c r="BI102" i="2"/>
  <c r="BH102" i="2"/>
  <c r="BG102" i="2"/>
  <c r="BF102" i="2"/>
  <c r="T102" i="2"/>
  <c r="T101" i="2"/>
  <c r="R102" i="2"/>
  <c r="R101" i="2"/>
  <c r="P102" i="2"/>
  <c r="P101" i="2"/>
  <c r="BI98" i="2"/>
  <c r="BH98" i="2"/>
  <c r="BG98" i="2"/>
  <c r="BF98" i="2"/>
  <c r="T98" i="2"/>
  <c r="T97" i="2"/>
  <c r="R98" i="2"/>
  <c r="R97" i="2"/>
  <c r="P98" i="2"/>
  <c r="P97" i="2"/>
  <c r="BI94" i="2"/>
  <c r="BH94" i="2"/>
  <c r="BG94" i="2"/>
  <c r="BF94" i="2"/>
  <c r="F34" i="2" s="1"/>
  <c r="T94" i="2"/>
  <c r="T93" i="2"/>
  <c r="R94" i="2"/>
  <c r="R93" i="2" s="1"/>
  <c r="P94" i="2"/>
  <c r="P93" i="2" s="1"/>
  <c r="BI91" i="2"/>
  <c r="BH91" i="2"/>
  <c r="BG91" i="2"/>
  <c r="BF91" i="2"/>
  <c r="J34" i="2" s="1"/>
  <c r="T91" i="2"/>
  <c r="R91" i="2"/>
  <c r="P91" i="2"/>
  <c r="BI89" i="2"/>
  <c r="F37" i="2" s="1"/>
  <c r="BH89" i="2"/>
  <c r="BG89" i="2"/>
  <c r="BF89" i="2"/>
  <c r="T89" i="2"/>
  <c r="R89" i="2"/>
  <c r="P89" i="2"/>
  <c r="J82" i="2"/>
  <c r="F82" i="2"/>
  <c r="F80" i="2"/>
  <c r="E78" i="2"/>
  <c r="J54" i="2"/>
  <c r="F54" i="2"/>
  <c r="F52" i="2"/>
  <c r="E50" i="2"/>
  <c r="J24" i="2"/>
  <c r="E24" i="2"/>
  <c r="J83" i="2"/>
  <c r="J23" i="2"/>
  <c r="J18" i="2"/>
  <c r="E18" i="2"/>
  <c r="F83" i="2" s="1"/>
  <c r="J17" i="2"/>
  <c r="J12" i="2"/>
  <c r="J80" i="2" s="1"/>
  <c r="E7" i="2"/>
  <c r="E76" i="2"/>
  <c r="L50" i="1"/>
  <c r="AM50" i="1"/>
  <c r="AM49" i="1"/>
  <c r="L49" i="1"/>
  <c r="AM47" i="1"/>
  <c r="L47" i="1"/>
  <c r="L45" i="1"/>
  <c r="L44" i="1"/>
  <c r="J115" i="3"/>
  <c r="J655" i="6"/>
  <c r="BK152" i="8"/>
  <c r="J129" i="10"/>
  <c r="BK172" i="5"/>
  <c r="J301" i="6"/>
  <c r="BK92" i="7"/>
  <c r="BK140" i="9"/>
  <c r="BK232" i="4"/>
  <c r="BK207" i="6"/>
  <c r="BK192" i="6"/>
  <c r="J822" i="6"/>
  <c r="J98" i="7"/>
  <c r="J232" i="8"/>
  <c r="BK199" i="4"/>
  <c r="J166" i="5"/>
  <c r="BK523" i="6"/>
  <c r="J772" i="6"/>
  <c r="J287" i="6"/>
  <c r="J204" i="9"/>
  <c r="J100" i="10"/>
  <c r="BK217" i="4"/>
  <c r="J632" i="6"/>
  <c r="BK764" i="6"/>
  <c r="BK133" i="7"/>
  <c r="J123" i="9"/>
  <c r="J87" i="10"/>
  <c r="BK205" i="4"/>
  <c r="J690" i="6"/>
  <c r="J829" i="6"/>
  <c r="BK136" i="8"/>
  <c r="BK119" i="10"/>
  <c r="BK106" i="2"/>
  <c r="BK131" i="4"/>
  <c r="BK716" i="6"/>
  <c r="J601" i="6"/>
  <c r="J87" i="7"/>
  <c r="BK94" i="2"/>
  <c r="J240" i="4"/>
  <c r="BK159" i="5"/>
  <c r="BK282" i="6"/>
  <c r="BK118" i="9"/>
  <c r="J168" i="10"/>
  <c r="BK98" i="4"/>
  <c r="BK226" i="4"/>
  <c r="J523" i="6"/>
  <c r="BK745" i="6"/>
  <c r="BK257" i="9"/>
  <c r="J91" i="2"/>
  <c r="BK98" i="5"/>
  <c r="BK718" i="6"/>
  <c r="BK128" i="7"/>
  <c r="J167" i="8"/>
  <c r="BK117" i="4"/>
  <c r="BK121" i="5"/>
  <c r="J299" i="6"/>
  <c r="BK118" i="7"/>
  <c r="BK157" i="8"/>
  <c r="BK155" i="10"/>
  <c r="J214" i="4"/>
  <c r="J683" i="6"/>
  <c r="J112" i="7"/>
  <c r="J205" i="10"/>
  <c r="BK229" i="4"/>
  <c r="BK420" i="6"/>
  <c r="BK297" i="6"/>
  <c r="J221" i="10"/>
  <c r="BK204" i="3"/>
  <c r="J139" i="5"/>
  <c r="BK294" i="6"/>
  <c r="BK767" i="6"/>
  <c r="J157" i="8"/>
  <c r="BK174" i="10"/>
  <c r="J205" i="4"/>
  <c r="J172" i="5"/>
  <c r="J586" i="6"/>
  <c r="J599" i="6"/>
  <c r="BK130" i="9"/>
  <c r="BK121" i="7"/>
  <c r="J187" i="9"/>
  <c r="BK163" i="3"/>
  <c r="J144" i="5"/>
  <c r="BK669" i="6"/>
  <c r="BK751" i="6"/>
  <c r="BK148" i="7"/>
  <c r="BK145" i="9"/>
  <c r="BK110" i="10"/>
  <c r="J110" i="2"/>
  <c r="J234" i="4"/>
  <c r="BK558" i="6"/>
  <c r="BK112" i="7"/>
  <c r="BK240" i="8"/>
  <c r="J190" i="3"/>
  <c r="BK161" i="5"/>
  <c r="J304" i="6"/>
  <c r="BK182" i="6"/>
  <c r="J178" i="5"/>
  <c r="BK477" i="6"/>
  <c r="J693" i="6"/>
  <c r="J136" i="8"/>
  <c r="BK216" i="10"/>
  <c r="BK149" i="3"/>
  <c r="BK485" i="6"/>
  <c r="J699" i="6"/>
  <c r="BK198" i="8"/>
  <c r="J216" i="10"/>
  <c r="J217" i="4"/>
  <c r="J653" i="6"/>
  <c r="BK130" i="8"/>
  <c r="BK221" i="10"/>
  <c r="J93" i="3"/>
  <c r="J197" i="6"/>
  <c r="BK578" i="6"/>
  <c r="J90" i="8"/>
  <c r="BK160" i="10"/>
  <c r="BK175" i="4"/>
  <c r="J245" i="9"/>
  <c r="BK102" i="2"/>
  <c r="J150" i="4"/>
  <c r="J157" i="5"/>
  <c r="J202" i="6"/>
  <c r="BK114" i="6"/>
  <c r="J121" i="7"/>
  <c r="J156" i="9"/>
  <c r="J149" i="3"/>
  <c r="BK136" i="4"/>
  <c r="J98" i="5"/>
  <c r="BK660" i="6"/>
  <c r="BK152" i="7"/>
  <c r="J252" i="8"/>
  <c r="J238" i="9"/>
  <c r="J212" i="10"/>
  <c r="J98" i="4"/>
  <c r="J390" i="6"/>
  <c r="BK761" i="6"/>
  <c r="J120" i="7"/>
  <c r="J189" i="9"/>
  <c r="BK158" i="4"/>
  <c r="BK287" i="6"/>
  <c r="J123" i="7"/>
  <c r="J145" i="9"/>
  <c r="BK124" i="10"/>
  <c r="BK143" i="10"/>
  <c r="J187" i="3"/>
  <c r="BK230" i="4"/>
  <c r="J767" i="6"/>
  <c r="BK168" i="7"/>
  <c r="BK233" i="9"/>
  <c r="J98" i="3"/>
  <c r="J477" i="6"/>
  <c r="J152" i="7"/>
  <c r="J211" i="8"/>
  <c r="J257" i="9"/>
  <c r="J756" i="6"/>
  <c r="J152" i="8"/>
  <c r="J223" i="10"/>
  <c r="J627" i="6"/>
  <c r="BK299" i="6"/>
  <c r="J95" i="7"/>
  <c r="BK113" i="9"/>
  <c r="BK110" i="2"/>
  <c r="BK690" i="6"/>
  <c r="J848" i="6"/>
  <c r="BK125" i="7"/>
  <c r="J189" i="10"/>
  <c r="BK180" i="3"/>
  <c r="BK186" i="5"/>
  <c r="J834" i="6"/>
  <c r="BK114" i="7"/>
  <c r="BK148" i="9"/>
  <c r="J159" i="5"/>
  <c r="BK248" i="6"/>
  <c r="BK694" i="6"/>
  <c r="BK247" i="8"/>
  <c r="J824" i="6"/>
  <c r="J159" i="7"/>
  <c r="J266" i="9"/>
  <c r="BK130" i="3"/>
  <c r="BK224" i="4"/>
  <c r="BK153" i="5"/>
  <c r="J745" i="6"/>
  <c r="J160" i="8"/>
  <c r="BK174" i="8"/>
  <c r="BK199" i="9"/>
  <c r="J105" i="10"/>
  <c r="J344" i="6"/>
  <c r="J453" i="6"/>
  <c r="J206" i="8"/>
  <c r="J220" i="10"/>
  <c r="J117" i="4"/>
  <c r="BK685" i="6"/>
  <c r="J485" i="6"/>
  <c r="BK192" i="8"/>
  <c r="BK226" i="9"/>
  <c r="J196" i="3"/>
  <c r="BK192" i="5"/>
  <c r="J438" i="6"/>
  <c r="J181" i="9"/>
  <c r="J150" i="10"/>
  <c r="J122" i="4"/>
  <c r="BK151" i="5"/>
  <c r="J640" i="6"/>
  <c r="J89" i="2"/>
  <c r="J151" i="5"/>
  <c r="J761" i="6"/>
  <c r="J148" i="7"/>
  <c r="J171" i="3"/>
  <c r="J177" i="6"/>
  <c r="BK117" i="8"/>
  <c r="BK187" i="9"/>
  <c r="BK105" i="10"/>
  <c r="BK394" i="6"/>
  <c r="J98" i="6"/>
  <c r="J764" i="6"/>
  <c r="J192" i="8"/>
  <c r="J269" i="9"/>
  <c r="BK98" i="3"/>
  <c r="J248" i="6"/>
  <c r="BK852" i="6"/>
  <c r="J433" i="6"/>
  <c r="BK110" i="7"/>
  <c r="J95" i="8"/>
  <c r="J193" i="10"/>
  <c r="BK198" i="3"/>
  <c r="J184" i="5"/>
  <c r="BK608" i="6"/>
  <c r="J103" i="8"/>
  <c r="J248" i="9"/>
  <c r="J160" i="10"/>
  <c r="J371" i="6"/>
  <c r="BK398" i="6"/>
  <c r="J199" i="9"/>
  <c r="BK150" i="10"/>
  <c r="BK220" i="10"/>
  <c r="BK453" i="6"/>
  <c r="BK756" i="6"/>
  <c r="BK128" i="8"/>
  <c r="J194" i="9"/>
  <c r="BK93" i="3"/>
  <c r="BK214" i="4"/>
  <c r="BK809" i="6"/>
  <c r="BK120" i="7"/>
  <c r="J110" i="8"/>
  <c r="J209" i="9"/>
  <c r="J156" i="3"/>
  <c r="J567" i="6"/>
  <c r="J278" i="6"/>
  <c r="J213" i="8"/>
  <c r="BK231" i="9"/>
  <c r="BK106" i="3"/>
  <c r="BK178" i="5"/>
  <c r="J805" i="6"/>
  <c r="BK238" i="9"/>
  <c r="BK223" i="10"/>
  <c r="J153" i="5"/>
  <c r="J697" i="6"/>
  <c r="BK588" i="6"/>
  <c r="J219" i="9"/>
  <c r="J93" i="4"/>
  <c r="J306" i="6"/>
  <c r="J133" i="7"/>
  <c r="BK229" i="9"/>
  <c r="J204" i="3"/>
  <c r="BK114" i="5"/>
  <c r="BK600" i="6"/>
  <c r="J179" i="10"/>
  <c r="BK196" i="3"/>
  <c r="J126" i="4"/>
  <c r="BK438" i="6"/>
  <c r="BK147" i="6"/>
  <c r="J97" i="8"/>
  <c r="J118" i="9"/>
  <c r="BK175" i="6"/>
  <c r="BK90" i="8"/>
  <c r="BK254" i="9"/>
  <c r="BK240" i="4"/>
  <c r="J550" i="6"/>
  <c r="J182" i="6"/>
  <c r="BK87" i="7"/>
  <c r="J88" i="3"/>
  <c r="BK166" i="5"/>
  <c r="BK824" i="6"/>
  <c r="BK159" i="7"/>
  <c r="BK227" i="8"/>
  <c r="J210" i="10"/>
  <c r="BK171" i="3"/>
  <c r="BK144" i="5"/>
  <c r="BK805" i="6"/>
  <c r="BK223" i="8"/>
  <c r="J226" i="9"/>
  <c r="BK91" i="2"/>
  <c r="BK253" i="6"/>
  <c r="BK607" i="6"/>
  <c r="J227" i="8"/>
  <c r="J254" i="9"/>
  <c r="BK115" i="3"/>
  <c r="BK278" i="6"/>
  <c r="J383" i="6"/>
  <c r="BK122" i="8"/>
  <c r="BK262" i="9"/>
  <c r="BK88" i="4"/>
  <c r="BK344" i="6"/>
  <c r="J128" i="7"/>
  <c r="J130" i="9"/>
  <c r="J196" i="10"/>
  <c r="J199" i="4"/>
  <c r="BK683" i="6"/>
  <c r="BK97" i="8"/>
  <c r="BK179" i="10"/>
  <c r="J230" i="4"/>
  <c r="J517" i="6"/>
  <c r="J297" i="6"/>
  <c r="BK211" i="8"/>
  <c r="J229" i="9"/>
  <c r="BK187" i="3"/>
  <c r="J186" i="5"/>
  <c r="J759" i="6"/>
  <c r="J130" i="8"/>
  <c r="J153" i="9"/>
  <c r="BK625" i="6"/>
  <c r="BK840" i="6"/>
  <c r="BK831" i="6"/>
  <c r="BK232" i="8"/>
  <c r="BK168" i="10"/>
  <c r="J229" i="4"/>
  <c r="BK157" i="5"/>
  <c r="BK371" i="6"/>
  <c r="J147" i="6"/>
  <c r="J140" i="7"/>
  <c r="BK219" i="9"/>
  <c r="BK190" i="3"/>
  <c r="BK169" i="5"/>
  <c r="J667" i="6"/>
  <c r="J294" i="6"/>
  <c r="BK187" i="8"/>
  <c r="BK111" i="3"/>
  <c r="J161" i="5"/>
  <c r="J600" i="6"/>
  <c r="BK725" i="6"/>
  <c r="BK95" i="8"/>
  <c r="BK248" i="9"/>
  <c r="J184" i="10"/>
  <c r="BK140" i="3"/>
  <c r="J114" i="6"/>
  <c r="BK93" i="6"/>
  <c r="BK147" i="8"/>
  <c r="BK214" i="10"/>
  <c r="J426" i="6"/>
  <c r="J572" i="6"/>
  <c r="BK110" i="8"/>
  <c r="BK189" i="10"/>
  <c r="J121" i="5"/>
  <c r="J607" i="6"/>
  <c r="J813" i="6"/>
  <c r="BK160" i="8"/>
  <c r="BK176" i="9"/>
  <c r="J170" i="4"/>
  <c r="J836" i="6"/>
  <c r="J101" i="7"/>
  <c r="BK108" i="9"/>
  <c r="BK170" i="9"/>
  <c r="BK141" i="4"/>
  <c r="J694" i="6"/>
  <c r="BK122" i="7"/>
  <c r="J198" i="8"/>
  <c r="J155" i="10"/>
  <c r="J180" i="3"/>
  <c r="BK379" i="6"/>
  <c r="J685" i="6"/>
  <c r="J240" i="8"/>
  <c r="J140" i="3"/>
  <c r="BK601" i="6"/>
  <c r="BK167" i="8"/>
  <c r="J140" i="9"/>
  <c r="J92" i="10"/>
  <c r="J120" i="3"/>
  <c r="BK850" i="6"/>
  <c r="J850" i="6"/>
  <c r="J93" i="6"/>
  <c r="BK98" i="9"/>
  <c r="J200" i="10"/>
  <c r="BK188" i="4"/>
  <c r="BK599" i="6"/>
  <c r="J751" i="6"/>
  <c r="J155" i="7"/>
  <c r="BK123" i="9"/>
  <c r="BK210" i="10"/>
  <c r="BK426" i="6"/>
  <c r="BK842" i="6"/>
  <c r="J420" i="6"/>
  <c r="BK218" i="8"/>
  <c r="BK92" i="9"/>
  <c r="BK290" i="6"/>
  <c r="J625" i="6"/>
  <c r="BK108" i="7"/>
  <c r="J117" i="8"/>
  <c r="BK193" i="10"/>
  <c r="J143" i="10"/>
  <c r="J232" i="4"/>
  <c r="BK642" i="6"/>
  <c r="BK187" i="6"/>
  <c r="BK94" i="8"/>
  <c r="BK181" i="9"/>
  <c r="BK125" i="3"/>
  <c r="BK306" i="6"/>
  <c r="J766" i="6"/>
  <c r="BK98" i="7"/>
  <c r="J113" i="9"/>
  <c r="J106" i="2"/>
  <c r="J126" i="5"/>
  <c r="J152" i="6"/>
  <c r="J122" i="7"/>
  <c r="BK156" i="9"/>
  <c r="BK196" i="10"/>
  <c r="J169" i="5"/>
  <c r="J674" i="6"/>
  <c r="J92" i="7"/>
  <c r="BK269" i="9"/>
  <c r="J188" i="4"/>
  <c r="BK87" i="5"/>
  <c r="BK820" i="6"/>
  <c r="J247" i="8"/>
  <c r="J176" i="9"/>
  <c r="J102" i="2"/>
  <c r="BK674" i="6"/>
  <c r="BK177" i="6"/>
  <c r="BK166" i="9"/>
  <c r="BK180" i="4"/>
  <c r="BK433" i="6"/>
  <c r="J114" i="7"/>
  <c r="BK221" i="8"/>
  <c r="J94" i="2"/>
  <c r="J165" i="4"/>
  <c r="BK627" i="6"/>
  <c r="J187" i="6"/>
  <c r="BK737" i="6"/>
  <c r="J168" i="7"/>
  <c r="J125" i="3"/>
  <c r="BK126" i="5"/>
  <c r="J451" i="6"/>
  <c r="BK375" i="6"/>
  <c r="J578" i="6"/>
  <c r="BK209" i="8"/>
  <c r="BK194" i="9"/>
  <c r="J124" i="10"/>
  <c r="BK150" i="4"/>
  <c r="BK829" i="6"/>
  <c r="BK822" i="6"/>
  <c r="J92" i="9"/>
  <c r="J122" i="8"/>
  <c r="J170" i="9"/>
  <c r="J98" i="2"/>
  <c r="J87" i="5"/>
  <c r="J207" i="6"/>
  <c r="J110" i="7"/>
  <c r="J158" i="9"/>
  <c r="BK92" i="10"/>
  <c r="J136" i="4"/>
  <c r="BK699" i="6"/>
  <c r="BK632" i="6"/>
  <c r="BK213" i="8"/>
  <c r="J138" i="10"/>
  <c r="BK194" i="4"/>
  <c r="J226" i="4"/>
  <c r="J92" i="5"/>
  <c r="J660" i="6"/>
  <c r="BK162" i="7"/>
  <c r="AS54" i="1"/>
  <c r="J642" i="6"/>
  <c r="BK759" i="6"/>
  <c r="J174" i="8"/>
  <c r="J135" i="9"/>
  <c r="BK98" i="2"/>
  <c r="BK550" i="6"/>
  <c r="J831" i="6"/>
  <c r="BK153" i="9"/>
  <c r="BK89" i="2"/>
  <c r="BK92" i="5"/>
  <c r="J608" i="6"/>
  <c r="J162" i="7"/>
  <c r="J148" i="9"/>
  <c r="BK112" i="4"/>
  <c r="BK152" i="6"/>
  <c r="J108" i="7"/>
  <c r="BK103" i="9"/>
  <c r="BK87" i="10"/>
  <c r="BK120" i="3"/>
  <c r="J379" i="6"/>
  <c r="BK772" i="6"/>
  <c r="J209" i="8"/>
  <c r="J231" i="9"/>
  <c r="BK88" i="3"/>
  <c r="BK234" i="4"/>
  <c r="J669" i="6"/>
  <c r="J398" i="6"/>
  <c r="J820" i="6"/>
  <c r="BK206" i="8"/>
  <c r="J147" i="8"/>
  <c r="BK245" i="9"/>
  <c r="J175" i="4"/>
  <c r="BK586" i="6"/>
  <c r="BK155" i="7"/>
  <c r="J218" i="8"/>
  <c r="BK214" i="9"/>
  <c r="BK219" i="4"/>
  <c r="J561" i="6"/>
  <c r="BK813" i="6"/>
  <c r="J98" i="9"/>
  <c r="J110" i="10"/>
  <c r="J174" i="10"/>
  <c r="J114" i="5"/>
  <c r="BK202" i="6"/>
  <c r="BK140" i="7"/>
  <c r="BK200" i="10"/>
  <c r="J132" i="5"/>
  <c r="BK304" i="6"/>
  <c r="J143" i="7"/>
  <c r="J221" i="8"/>
  <c r="J163" i="9"/>
  <c r="BK451" i="6"/>
  <c r="J125" i="7"/>
  <c r="J214" i="9"/>
  <c r="BK100" i="10"/>
  <c r="J141" i="4"/>
  <c r="BK697" i="6"/>
  <c r="BK693" i="6"/>
  <c r="BK266" i="9"/>
  <c r="BK205" i="10"/>
  <c r="J588" i="6"/>
  <c r="J737" i="6"/>
  <c r="J187" i="8"/>
  <c r="J112" i="4"/>
  <c r="BK567" i="6"/>
  <c r="J840" i="6"/>
  <c r="J241" i="9"/>
  <c r="BK93" i="4"/>
  <c r="J175" i="6"/>
  <c r="J558" i="6"/>
  <c r="J94" i="8"/>
  <c r="BK156" i="3"/>
  <c r="J219" i="4"/>
  <c r="BK653" i="6"/>
  <c r="J725" i="6"/>
  <c r="BK836" i="6"/>
  <c r="BK655" i="6"/>
  <c r="BK212" i="10"/>
  <c r="J135" i="3"/>
  <c r="J224" i="4"/>
  <c r="BK517" i="6"/>
  <c r="BK834" i="6"/>
  <c r="J118" i="7"/>
  <c r="BK241" i="9"/>
  <c r="J108" i="9"/>
  <c r="BK114" i="10"/>
  <c r="BK126" i="4"/>
  <c r="BK98" i="6"/>
  <c r="J647" i="6"/>
  <c r="BK103" i="8"/>
  <c r="BK138" i="10"/>
  <c r="BK122" i="4"/>
  <c r="BK572" i="6"/>
  <c r="J282" i="6"/>
  <c r="BK95" i="7"/>
  <c r="J214" i="10"/>
  <c r="J114" i="10"/>
  <c r="J194" i="4"/>
  <c r="J192" i="5"/>
  <c r="BK647" i="6"/>
  <c r="BK197" i="6"/>
  <c r="J262" i="9"/>
  <c r="J106" i="3"/>
  <c r="BK165" i="4"/>
  <c r="J394" i="6"/>
  <c r="BK766" i="6"/>
  <c r="BK189" i="9"/>
  <c r="BK184" i="10"/>
  <c r="J198" i="3"/>
  <c r="J180" i="4"/>
  <c r="J290" i="6"/>
  <c r="J852" i="6"/>
  <c r="J103" i="9"/>
  <c r="BK129" i="10"/>
  <c r="J88" i="4"/>
  <c r="J375" i="6"/>
  <c r="J842" i="6"/>
  <c r="BK383" i="6"/>
  <c r="BK158" i="9"/>
  <c r="F35" i="2"/>
  <c r="BK204" i="9"/>
  <c r="J130" i="3"/>
  <c r="BK170" i="4"/>
  <c r="J403" i="6"/>
  <c r="J223" i="8"/>
  <c r="J119" i="10"/>
  <c r="BK301" i="6"/>
  <c r="BK101" i="7"/>
  <c r="BK135" i="9"/>
  <c r="BK132" i="5"/>
  <c r="J458" i="6"/>
  <c r="BK848" i="6"/>
  <c r="J192" i="6"/>
  <c r="BK163" i="9"/>
  <c r="J166" i="9"/>
  <c r="J131" i="4"/>
  <c r="BK403" i="6"/>
  <c r="J716" i="6"/>
  <c r="BK123" i="7"/>
  <c r="BK209" i="9"/>
  <c r="J111" i="3"/>
  <c r="BK184" i="5"/>
  <c r="J158" i="4"/>
  <c r="BK667" i="6"/>
  <c r="J718" i="6"/>
  <c r="J128" i="8"/>
  <c r="BK135" i="3"/>
  <c r="BK139" i="5"/>
  <c r="BK561" i="6"/>
  <c r="J253" i="6"/>
  <c r="BK390" i="6"/>
  <c r="BK252" i="8"/>
  <c r="J163" i="3"/>
  <c r="BK640" i="6"/>
  <c r="BK458" i="6"/>
  <c r="J809" i="6"/>
  <c r="BK143" i="7"/>
  <c r="J233" i="9"/>
  <c r="T88" i="2" l="1"/>
  <c r="T87" i="2"/>
  <c r="T86" i="2"/>
  <c r="T87" i="3"/>
  <c r="T195" i="3"/>
  <c r="BK87" i="4"/>
  <c r="J87" i="4"/>
  <c r="J61" i="4"/>
  <c r="T204" i="4"/>
  <c r="P171" i="5"/>
  <c r="R476" i="6"/>
  <c r="BK839" i="6"/>
  <c r="BK838" i="6" s="1"/>
  <c r="J838" i="6" s="1"/>
  <c r="J69" i="6" s="1"/>
  <c r="J839" i="6"/>
  <c r="J70" i="6"/>
  <c r="R117" i="7"/>
  <c r="T89" i="8"/>
  <c r="BK208" i="8"/>
  <c r="J208" i="8"/>
  <c r="J64" i="8"/>
  <c r="BK179" i="3"/>
  <c r="J179" i="3"/>
  <c r="J63" i="3"/>
  <c r="P204" i="4"/>
  <c r="T86" i="5"/>
  <c r="R305" i="6"/>
  <c r="P819" i="6"/>
  <c r="R124" i="7"/>
  <c r="P96" i="8"/>
  <c r="P208" i="8"/>
  <c r="BK175" i="9"/>
  <c r="J175" i="9"/>
  <c r="J64" i="9"/>
  <c r="R88" i="2"/>
  <c r="R87" i="2"/>
  <c r="R86" i="2"/>
  <c r="R148" i="3"/>
  <c r="R204" i="4"/>
  <c r="T171" i="5"/>
  <c r="P92" i="6"/>
  <c r="P281" i="6"/>
  <c r="R281" i="6"/>
  <c r="R91" i="6" s="1"/>
  <c r="R90" i="6" s="1"/>
  <c r="P293" i="6"/>
  <c r="BK758" i="6"/>
  <c r="J758" i="6"/>
  <c r="J66" i="6"/>
  <c r="T839" i="6"/>
  <c r="T838" i="6"/>
  <c r="T86" i="7"/>
  <c r="T85" i="7" s="1"/>
  <c r="R116" i="8"/>
  <c r="P220" i="8"/>
  <c r="BK91" i="9"/>
  <c r="T129" i="9"/>
  <c r="P228" i="9"/>
  <c r="P88" i="2"/>
  <c r="P87" i="2"/>
  <c r="P86" i="2"/>
  <c r="AU55" i="1"/>
  <c r="P148" i="3"/>
  <c r="P174" i="4"/>
  <c r="P86" i="4" s="1"/>
  <c r="P85" i="4" s="1"/>
  <c r="AU57" i="1" s="1"/>
  <c r="R171" i="5"/>
  <c r="R85" i="5" s="1"/>
  <c r="R84" i="5" s="1"/>
  <c r="BK92" i="6"/>
  <c r="J92" i="6" s="1"/>
  <c r="J61" i="6" s="1"/>
  <c r="T305" i="6"/>
  <c r="T819" i="6"/>
  <c r="P117" i="7"/>
  <c r="BK96" i="8"/>
  <c r="J96" i="8"/>
  <c r="J62" i="8"/>
  <c r="P226" i="8"/>
  <c r="P225" i="8"/>
  <c r="R175" i="9"/>
  <c r="T253" i="9"/>
  <c r="BK87" i="3"/>
  <c r="J87" i="3" s="1"/>
  <c r="J61" i="3" s="1"/>
  <c r="R179" i="3"/>
  <c r="T174" i="4"/>
  <c r="BK86" i="5"/>
  <c r="BK85" i="5" s="1"/>
  <c r="BK84" i="5" s="1"/>
  <c r="J84" i="5" s="1"/>
  <c r="J30" i="5" s="1"/>
  <c r="J86" i="5"/>
  <c r="J61" i="5"/>
  <c r="R183" i="5"/>
  <c r="P305" i="6"/>
  <c r="R819" i="6"/>
  <c r="BK124" i="7"/>
  <c r="J124" i="7"/>
  <c r="J64" i="7"/>
  <c r="T96" i="8"/>
  <c r="T226" i="8"/>
  <c r="T225" i="8"/>
  <c r="R91" i="9"/>
  <c r="BK165" i="9"/>
  <c r="J165" i="9"/>
  <c r="J63" i="9"/>
  <c r="T228" i="9"/>
  <c r="P244" i="9"/>
  <c r="T179" i="3"/>
  <c r="R87" i="4"/>
  <c r="P231" i="4"/>
  <c r="BK183" i="5"/>
  <c r="J183" i="5"/>
  <c r="J63" i="5"/>
  <c r="BK305" i="6"/>
  <c r="J305" i="6"/>
  <c r="J64" i="6"/>
  <c r="R758" i="6"/>
  <c r="R833" i="6"/>
  <c r="R86" i="7"/>
  <c r="R85" i="7"/>
  <c r="BK89" i="8"/>
  <c r="J89" i="8" s="1"/>
  <c r="J61" i="8" s="1"/>
  <c r="R226" i="8"/>
  <c r="R225" i="8"/>
  <c r="T91" i="9"/>
  <c r="T165" i="9"/>
  <c r="R253" i="9"/>
  <c r="R243" i="9" s="1"/>
  <c r="P87" i="3"/>
  <c r="P195" i="3"/>
  <c r="P87" i="4"/>
  <c r="R231" i="4"/>
  <c r="BK171" i="5"/>
  <c r="J171" i="5"/>
  <c r="J62" i="5"/>
  <c r="T476" i="6"/>
  <c r="P839" i="6"/>
  <c r="P838" i="6"/>
  <c r="P124" i="7"/>
  <c r="R89" i="8"/>
  <c r="BK226" i="8"/>
  <c r="BK225" i="8" s="1"/>
  <c r="J225" i="8" s="1"/>
  <c r="J66" i="8" s="1"/>
  <c r="T86" i="10"/>
  <c r="R87" i="3"/>
  <c r="BK195" i="3"/>
  <c r="J195" i="3"/>
  <c r="J64" i="3"/>
  <c r="T87" i="4"/>
  <c r="BK231" i="4"/>
  <c r="J231" i="4"/>
  <c r="J64" i="4"/>
  <c r="P86" i="5"/>
  <c r="T183" i="5"/>
  <c r="BK476" i="6"/>
  <c r="J476" i="6"/>
  <c r="J65" i="6" s="1"/>
  <c r="BK819" i="6"/>
  <c r="J819" i="6"/>
  <c r="J67" i="6"/>
  <c r="P833" i="6"/>
  <c r="T124" i="7"/>
  <c r="T116" i="7" s="1"/>
  <c r="R96" i="8"/>
  <c r="T208" i="8"/>
  <c r="T175" i="9"/>
  <c r="T244" i="9"/>
  <c r="T243" i="9"/>
  <c r="BK86" i="10"/>
  <c r="J86" i="10"/>
  <c r="J61" i="10"/>
  <c r="T154" i="10"/>
  <c r="BK148" i="3"/>
  <c r="J148" i="3" s="1"/>
  <c r="J62" i="3" s="1"/>
  <c r="R195" i="3"/>
  <c r="R174" i="4"/>
  <c r="R86" i="5"/>
  <c r="T92" i="6"/>
  <c r="BK293" i="6"/>
  <c r="J293" i="6"/>
  <c r="J63" i="6"/>
  <c r="T293" i="6"/>
  <c r="T758" i="6"/>
  <c r="T833" i="6"/>
  <c r="BK117" i="7"/>
  <c r="BK116" i="7"/>
  <c r="J116" i="7"/>
  <c r="J62" i="7"/>
  <c r="P89" i="8"/>
  <c r="P88" i="8" s="1"/>
  <c r="P87" i="8" s="1"/>
  <c r="AU61" i="1" s="1"/>
  <c r="R208" i="8"/>
  <c r="P175" i="9"/>
  <c r="R244" i="9"/>
  <c r="R86" i="10"/>
  <c r="BK192" i="10"/>
  <c r="J192" i="10"/>
  <c r="J63" i="10"/>
  <c r="BK88" i="2"/>
  <c r="P179" i="3"/>
  <c r="BK204" i="4"/>
  <c r="J204" i="4" s="1"/>
  <c r="J63" i="4" s="1"/>
  <c r="P183" i="5"/>
  <c r="R92" i="6"/>
  <c r="BK281" i="6"/>
  <c r="J281" i="6"/>
  <c r="J62" i="6"/>
  <c r="T281" i="6"/>
  <c r="T91" i="6" s="1"/>
  <c r="T90" i="6" s="1"/>
  <c r="R293" i="6"/>
  <c r="P758" i="6"/>
  <c r="BK833" i="6"/>
  <c r="J833" i="6"/>
  <c r="J68" i="6"/>
  <c r="BK86" i="7"/>
  <c r="J86" i="7" s="1"/>
  <c r="J61" i="7" s="1"/>
  <c r="T117" i="7"/>
  <c r="T116" i="8"/>
  <c r="T220" i="8"/>
  <c r="P91" i="9"/>
  <c r="BK129" i="9"/>
  <c r="J129" i="9"/>
  <c r="J62" i="9"/>
  <c r="P165" i="9"/>
  <c r="R228" i="9"/>
  <c r="BK244" i="9"/>
  <c r="BK243" i="9" s="1"/>
  <c r="J243" i="9" s="1"/>
  <c r="J67" i="9" s="1"/>
  <c r="J244" i="9"/>
  <c r="J68" i="9"/>
  <c r="BK154" i="10"/>
  <c r="J154" i="10" s="1"/>
  <c r="J62" i="10" s="1"/>
  <c r="R192" i="10"/>
  <c r="T148" i="3"/>
  <c r="BK174" i="4"/>
  <c r="J174" i="4"/>
  <c r="J62" i="4"/>
  <c r="T231" i="4"/>
  <c r="P476" i="6"/>
  <c r="R839" i="6"/>
  <c r="R838" i="6"/>
  <c r="P86" i="7"/>
  <c r="P85" i="7"/>
  <c r="BK116" i="8"/>
  <c r="J116" i="8"/>
  <c r="J63" i="8"/>
  <c r="BK220" i="8"/>
  <c r="J220" i="8"/>
  <c r="J65" i="8"/>
  <c r="R129" i="9"/>
  <c r="BK228" i="9"/>
  <c r="J228" i="9"/>
  <c r="J65" i="9"/>
  <c r="BK253" i="9"/>
  <c r="J253" i="9"/>
  <c r="J69" i="9"/>
  <c r="P86" i="10"/>
  <c r="P154" i="10"/>
  <c r="P85" i="10" s="1"/>
  <c r="P84" i="10" s="1"/>
  <c r="AU63" i="1" s="1"/>
  <c r="P192" i="10"/>
  <c r="P116" i="8"/>
  <c r="R220" i="8"/>
  <c r="P129" i="9"/>
  <c r="R165" i="9"/>
  <c r="P253" i="9"/>
  <c r="R154" i="10"/>
  <c r="T192" i="10"/>
  <c r="BK105" i="2"/>
  <c r="J105" i="2"/>
  <c r="J65" i="2"/>
  <c r="BK101" i="2"/>
  <c r="J101" i="2"/>
  <c r="J64" i="2"/>
  <c r="BK93" i="2"/>
  <c r="J93" i="2"/>
  <c r="J62" i="2"/>
  <c r="BK97" i="2"/>
  <c r="J97" i="2"/>
  <c r="J63" i="2"/>
  <c r="BK109" i="2"/>
  <c r="J109" i="2"/>
  <c r="J66" i="2"/>
  <c r="BK203" i="3"/>
  <c r="J203" i="3"/>
  <c r="J65" i="3"/>
  <c r="BK239" i="4"/>
  <c r="J239" i="4"/>
  <c r="J65" i="4"/>
  <c r="BK191" i="5"/>
  <c r="J191" i="5" s="1"/>
  <c r="J64" i="5" s="1"/>
  <c r="BK240" i="9"/>
  <c r="J240" i="9"/>
  <c r="J66" i="9"/>
  <c r="BK222" i="10"/>
  <c r="J222" i="10"/>
  <c r="J64" i="10"/>
  <c r="BE119" i="10"/>
  <c r="BE184" i="10"/>
  <c r="BE160" i="10"/>
  <c r="BE220" i="10"/>
  <c r="J91" i="9"/>
  <c r="J61" i="9"/>
  <c r="E74" i="10"/>
  <c r="BE87" i="10"/>
  <c r="BE105" i="10"/>
  <c r="BE124" i="10"/>
  <c r="BE150" i="10"/>
  <c r="BE189" i="10"/>
  <c r="BE205" i="10"/>
  <c r="BE223" i="10"/>
  <c r="BE179" i="10"/>
  <c r="BE212" i="10"/>
  <c r="BE221" i="10"/>
  <c r="BE155" i="10"/>
  <c r="BE193" i="10"/>
  <c r="J55" i="10"/>
  <c r="BE200" i="10"/>
  <c r="J52" i="10"/>
  <c r="BE174" i="10"/>
  <c r="BE196" i="10"/>
  <c r="BE210" i="10"/>
  <c r="BE216" i="10"/>
  <c r="F55" i="10"/>
  <c r="BE214" i="10"/>
  <c r="BE92" i="10"/>
  <c r="BE114" i="10"/>
  <c r="BE129" i="10"/>
  <c r="BE110" i="10"/>
  <c r="BE138" i="10"/>
  <c r="BE100" i="10"/>
  <c r="BE143" i="10"/>
  <c r="BE168" i="10"/>
  <c r="J52" i="9"/>
  <c r="BE103" i="9"/>
  <c r="BE108" i="9"/>
  <c r="BE189" i="9"/>
  <c r="BE204" i="9"/>
  <c r="BE229" i="9"/>
  <c r="BE123" i="9"/>
  <c r="BE156" i="9"/>
  <c r="BE238" i="9"/>
  <c r="BE257" i="9"/>
  <c r="J86" i="9"/>
  <c r="BE140" i="9"/>
  <c r="BE158" i="9"/>
  <c r="BE181" i="9"/>
  <c r="BE245" i="9"/>
  <c r="BE262" i="9"/>
  <c r="BE266" i="9"/>
  <c r="F55" i="9"/>
  <c r="BE118" i="9"/>
  <c r="BE148" i="9"/>
  <c r="BE187" i="9"/>
  <c r="BE248" i="9"/>
  <c r="BE214" i="9"/>
  <c r="BE254" i="9"/>
  <c r="BE269" i="9"/>
  <c r="BE98" i="9"/>
  <c r="BE153" i="9"/>
  <c r="BE194" i="9"/>
  <c r="BE219" i="9"/>
  <c r="BE163" i="9"/>
  <c r="BE170" i="9"/>
  <c r="BE209" i="9"/>
  <c r="BE233" i="9"/>
  <c r="E79" i="9"/>
  <c r="BE231" i="9"/>
  <c r="BE241" i="9"/>
  <c r="BE92" i="9"/>
  <c r="BE113" i="9"/>
  <c r="BE130" i="9"/>
  <c r="BE166" i="9"/>
  <c r="BE226" i="9"/>
  <c r="BE135" i="9"/>
  <c r="BE145" i="9"/>
  <c r="BE176" i="9"/>
  <c r="BE199" i="9"/>
  <c r="E77" i="8"/>
  <c r="BE90" i="8"/>
  <c r="BE209" i="8"/>
  <c r="BE227" i="8"/>
  <c r="BE223" i="8"/>
  <c r="F55" i="8"/>
  <c r="BE110" i="8"/>
  <c r="J117" i="7"/>
  <c r="J63" i="7"/>
  <c r="BE95" i="8"/>
  <c r="BE152" i="8"/>
  <c r="BE247" i="8"/>
  <c r="BE252" i="8"/>
  <c r="BE240" i="8"/>
  <c r="BE147" i="8"/>
  <c r="BE160" i="8"/>
  <c r="BE157" i="8"/>
  <c r="BE187" i="8"/>
  <c r="BE213" i="8"/>
  <c r="BE117" i="8"/>
  <c r="BE198" i="8"/>
  <c r="BE211" i="8"/>
  <c r="BE221" i="8"/>
  <c r="BE122" i="8"/>
  <c r="BE130" i="8"/>
  <c r="BE167" i="8"/>
  <c r="BE206" i="8"/>
  <c r="BE218" i="8"/>
  <c r="J52" i="8"/>
  <c r="BE97" i="8"/>
  <c r="BE103" i="8"/>
  <c r="BE128" i="8"/>
  <c r="BE232" i="8"/>
  <c r="J84" i="8"/>
  <c r="BE94" i="8"/>
  <c r="BE136" i="8"/>
  <c r="BE174" i="8"/>
  <c r="BE192" i="8"/>
  <c r="BE95" i="7"/>
  <c r="BE108" i="7"/>
  <c r="E74" i="7"/>
  <c r="BE110" i="7"/>
  <c r="BE123" i="7"/>
  <c r="BE133" i="7"/>
  <c r="F81" i="7"/>
  <c r="BE98" i="7"/>
  <c r="BE120" i="7"/>
  <c r="BE168" i="7"/>
  <c r="J78" i="7"/>
  <c r="BE114" i="7"/>
  <c r="BE118" i="7"/>
  <c r="BE125" i="7"/>
  <c r="BE152" i="7"/>
  <c r="J55" i="7"/>
  <c r="BE128" i="7"/>
  <c r="BE155" i="7"/>
  <c r="BE162" i="7"/>
  <c r="BE112" i="7"/>
  <c r="BE122" i="7"/>
  <c r="BE148" i="7"/>
  <c r="BE87" i="7"/>
  <c r="BE92" i="7"/>
  <c r="BE101" i="7"/>
  <c r="BE143" i="7"/>
  <c r="BE159" i="7"/>
  <c r="BE121" i="7"/>
  <c r="BE140" i="7"/>
  <c r="J55" i="6"/>
  <c r="BE98" i="6"/>
  <c r="BE114" i="6"/>
  <c r="BE458" i="6"/>
  <c r="BE523" i="6"/>
  <c r="BE625" i="6"/>
  <c r="BE640" i="6"/>
  <c r="BE655" i="6"/>
  <c r="BE674" i="6"/>
  <c r="BE737" i="6"/>
  <c r="BE767" i="6"/>
  <c r="BE772" i="6"/>
  <c r="BE182" i="6"/>
  <c r="BE202" i="6"/>
  <c r="BE304" i="6"/>
  <c r="BE375" i="6"/>
  <c r="BE433" i="6"/>
  <c r="BE693" i="6"/>
  <c r="BE725" i="6"/>
  <c r="BE751" i="6"/>
  <c r="BE766" i="6"/>
  <c r="BE824" i="6"/>
  <c r="BE834" i="6"/>
  <c r="F55" i="6"/>
  <c r="BE301" i="6"/>
  <c r="BE371" i="6"/>
  <c r="BE403" i="6"/>
  <c r="BE451" i="6"/>
  <c r="BE550" i="6"/>
  <c r="BE653" i="6"/>
  <c r="BE745" i="6"/>
  <c r="BE761" i="6"/>
  <c r="BE809" i="6"/>
  <c r="BE813" i="6"/>
  <c r="BE820" i="6"/>
  <c r="BE840" i="6"/>
  <c r="BE842" i="6"/>
  <c r="BE152" i="6"/>
  <c r="BE287" i="6"/>
  <c r="BE383" i="6"/>
  <c r="BE394" i="6"/>
  <c r="BE601" i="6"/>
  <c r="BE683" i="6"/>
  <c r="BE759" i="6"/>
  <c r="BE805" i="6"/>
  <c r="BE822" i="6"/>
  <c r="BE829" i="6"/>
  <c r="BE831" i="6"/>
  <c r="BE836" i="6"/>
  <c r="BE848" i="6"/>
  <c r="BE850" i="6"/>
  <c r="BE852" i="6"/>
  <c r="E48" i="6"/>
  <c r="BE187" i="6"/>
  <c r="BE306" i="6"/>
  <c r="BE379" i="6"/>
  <c r="BE420" i="6"/>
  <c r="BE517" i="6"/>
  <c r="BE572" i="6"/>
  <c r="BE667" i="6"/>
  <c r="BE756" i="6"/>
  <c r="BE764" i="6"/>
  <c r="BE299" i="6"/>
  <c r="BE588" i="6"/>
  <c r="BE690" i="6"/>
  <c r="BE718" i="6"/>
  <c r="J84" i="6"/>
  <c r="BE192" i="6"/>
  <c r="BE253" i="6"/>
  <c r="BE426" i="6"/>
  <c r="BE561" i="6"/>
  <c r="BE627" i="6"/>
  <c r="BE685" i="6"/>
  <c r="BE248" i="6"/>
  <c r="BE294" i="6"/>
  <c r="BE344" i="6"/>
  <c r="BE485" i="6"/>
  <c r="BE558" i="6"/>
  <c r="BE578" i="6"/>
  <c r="BE716" i="6"/>
  <c r="BE207" i="6"/>
  <c r="BE282" i="6"/>
  <c r="BE642" i="6"/>
  <c r="BE669" i="6"/>
  <c r="BE697" i="6"/>
  <c r="BE93" i="6"/>
  <c r="BE175" i="6"/>
  <c r="BE197" i="6"/>
  <c r="BE290" i="6"/>
  <c r="BE398" i="6"/>
  <c r="BE438" i="6"/>
  <c r="BE453" i="6"/>
  <c r="BE477" i="6"/>
  <c r="BE567" i="6"/>
  <c r="BE586" i="6"/>
  <c r="BE647" i="6"/>
  <c r="BE699" i="6"/>
  <c r="BE177" i="6"/>
  <c r="BE599" i="6"/>
  <c r="BE660" i="6"/>
  <c r="BE147" i="6"/>
  <c r="BE278" i="6"/>
  <c r="BE297" i="6"/>
  <c r="BE390" i="6"/>
  <c r="BE600" i="6"/>
  <c r="BE607" i="6"/>
  <c r="BE608" i="6"/>
  <c r="BE632" i="6"/>
  <c r="BE694" i="6"/>
  <c r="J78" i="5"/>
  <c r="BE139" i="5"/>
  <c r="BE178" i="5"/>
  <c r="E74" i="5"/>
  <c r="BE126" i="5"/>
  <c r="BE144" i="5"/>
  <c r="BE157" i="5"/>
  <c r="BE169" i="5"/>
  <c r="BE151" i="5"/>
  <c r="BE161" i="5"/>
  <c r="BE186" i="5"/>
  <c r="J55" i="5"/>
  <c r="BE87" i="5"/>
  <c r="BE92" i="5"/>
  <c r="BE121" i="5"/>
  <c r="BE159" i="5"/>
  <c r="BE172" i="5"/>
  <c r="BE184" i="5"/>
  <c r="BE192" i="5"/>
  <c r="BE114" i="5"/>
  <c r="F55" i="5"/>
  <c r="BE98" i="5"/>
  <c r="BE153" i="5"/>
  <c r="BE132" i="5"/>
  <c r="BE166" i="5"/>
  <c r="BE98" i="4"/>
  <c r="BE188" i="4"/>
  <c r="J52" i="4"/>
  <c r="BE230" i="4"/>
  <c r="BE126" i="4"/>
  <c r="BE150" i="4"/>
  <c r="BE214" i="4"/>
  <c r="BE219" i="4"/>
  <c r="BE234" i="4"/>
  <c r="BE240" i="4"/>
  <c r="BE131" i="4"/>
  <c r="BE180" i="4"/>
  <c r="BE224" i="4"/>
  <c r="F82" i="4"/>
  <c r="BE122" i="4"/>
  <c r="BE141" i="4"/>
  <c r="BE175" i="4"/>
  <c r="BE205" i="4"/>
  <c r="BE112" i="4"/>
  <c r="BE229" i="4"/>
  <c r="BE232" i="4"/>
  <c r="E75" i="4"/>
  <c r="BE117" i="4"/>
  <c r="BE199" i="4"/>
  <c r="BE226" i="4"/>
  <c r="J82" i="4"/>
  <c r="BE170" i="4"/>
  <c r="BE88" i="4"/>
  <c r="BE136" i="4"/>
  <c r="BE194" i="4"/>
  <c r="BE93" i="4"/>
  <c r="BE165" i="4"/>
  <c r="BE217" i="4"/>
  <c r="BE158" i="4"/>
  <c r="F82" i="3"/>
  <c r="BE130" i="3"/>
  <c r="BE149" i="3"/>
  <c r="J82" i="3"/>
  <c r="BE120" i="3"/>
  <c r="BE171" i="3"/>
  <c r="BE196" i="3"/>
  <c r="BE106" i="3"/>
  <c r="BE198" i="3"/>
  <c r="BE88" i="3"/>
  <c r="BE204" i="3"/>
  <c r="BE125" i="3"/>
  <c r="E48" i="3"/>
  <c r="BE140" i="3"/>
  <c r="BE190" i="3"/>
  <c r="J52" i="3"/>
  <c r="BE93" i="3"/>
  <c r="BE111" i="3"/>
  <c r="BE156" i="3"/>
  <c r="BE187" i="3"/>
  <c r="J88" i="2"/>
  <c r="J61" i="2" s="1"/>
  <c r="BE115" i="3"/>
  <c r="BE163" i="3"/>
  <c r="BE98" i="3"/>
  <c r="BE135" i="3"/>
  <c r="BE180" i="3"/>
  <c r="BA55" i="1"/>
  <c r="BC55" i="1"/>
  <c r="BB55" i="1"/>
  <c r="BE89" i="2"/>
  <c r="J52" i="2"/>
  <c r="F55" i="2"/>
  <c r="BE94" i="2"/>
  <c r="BE98" i="2"/>
  <c r="BE102" i="2"/>
  <c r="BE106" i="2"/>
  <c r="BE91" i="2"/>
  <c r="BE110" i="2"/>
  <c r="E48" i="2"/>
  <c r="J55" i="2"/>
  <c r="AW55" i="1"/>
  <c r="BD55" i="1"/>
  <c r="F34" i="7"/>
  <c r="BA60" i="1"/>
  <c r="F35" i="4"/>
  <c r="BB57" i="1"/>
  <c r="F36" i="9"/>
  <c r="BC62" i="1"/>
  <c r="F37" i="6"/>
  <c r="BD59" i="1"/>
  <c r="F36" i="3"/>
  <c r="BC56" i="1" s="1"/>
  <c r="F34" i="8"/>
  <c r="BA61" i="1"/>
  <c r="F37" i="9"/>
  <c r="BD62" i="1"/>
  <c r="F35" i="5"/>
  <c r="BB58" i="1"/>
  <c r="F36" i="6"/>
  <c r="BC59" i="1"/>
  <c r="J34" i="6"/>
  <c r="AW59" i="1"/>
  <c r="F34" i="3"/>
  <c r="BA56" i="1"/>
  <c r="F36" i="8"/>
  <c r="BC61" i="1"/>
  <c r="J34" i="5"/>
  <c r="AW58" i="1" s="1"/>
  <c r="F37" i="3"/>
  <c r="BD56" i="1"/>
  <c r="F35" i="9"/>
  <c r="BB62" i="1"/>
  <c r="F35" i="6"/>
  <c r="BB59" i="1"/>
  <c r="F35" i="7"/>
  <c r="BB60" i="1"/>
  <c r="J34" i="10"/>
  <c r="AW63" i="1"/>
  <c r="F36" i="7"/>
  <c r="BC60" i="1"/>
  <c r="F34" i="6"/>
  <c r="BA59" i="1"/>
  <c r="F37" i="8"/>
  <c r="BD61" i="1"/>
  <c r="F34" i="10"/>
  <c r="BA63" i="1"/>
  <c r="J34" i="3"/>
  <c r="AW56" i="1"/>
  <c r="F37" i="5"/>
  <c r="BD58" i="1"/>
  <c r="F36" i="10"/>
  <c r="BC63" i="1"/>
  <c r="F37" i="7"/>
  <c r="BD60" i="1"/>
  <c r="F35" i="8"/>
  <c r="BB61" i="1"/>
  <c r="J34" i="4"/>
  <c r="AW57" i="1"/>
  <c r="F35" i="3"/>
  <c r="BB56" i="1" s="1"/>
  <c r="F34" i="4"/>
  <c r="BA57" i="1"/>
  <c r="F34" i="9"/>
  <c r="BA62" i="1"/>
  <c r="F34" i="5"/>
  <c r="BA58" i="1"/>
  <c r="F36" i="5"/>
  <c r="BC58" i="1"/>
  <c r="F36" i="4"/>
  <c r="BC57" i="1"/>
  <c r="F37" i="10"/>
  <c r="BD63" i="1"/>
  <c r="J34" i="9"/>
  <c r="AW62" i="1" s="1"/>
  <c r="J34" i="7"/>
  <c r="AW60" i="1"/>
  <c r="J34" i="8"/>
  <c r="AW61" i="1"/>
  <c r="F35" i="10"/>
  <c r="BB63" i="1"/>
  <c r="F37" i="4"/>
  <c r="BD57" i="1"/>
  <c r="BK86" i="4" l="1"/>
  <c r="BK85" i="4" s="1"/>
  <c r="J85" i="4" s="1"/>
  <c r="J30" i="4" s="1"/>
  <c r="BK85" i="7"/>
  <c r="BK84" i="7" s="1"/>
  <c r="J84" i="7" s="1"/>
  <c r="J30" i="7" s="1"/>
  <c r="J226" i="8"/>
  <c r="J67" i="8" s="1"/>
  <c r="R88" i="8"/>
  <c r="R87" i="8"/>
  <c r="P90" i="9"/>
  <c r="R86" i="3"/>
  <c r="R85" i="3"/>
  <c r="T84" i="7"/>
  <c r="T90" i="9"/>
  <c r="T89" i="9"/>
  <c r="BK91" i="6"/>
  <c r="J91" i="6"/>
  <c r="J60" i="6"/>
  <c r="BK88" i="8"/>
  <c r="BK87" i="8"/>
  <c r="J87" i="8" s="1"/>
  <c r="J59" i="8" s="1"/>
  <c r="P243" i="9"/>
  <c r="P91" i="6"/>
  <c r="P90" i="6"/>
  <c r="AU59" i="1"/>
  <c r="BK87" i="2"/>
  <c r="BK86" i="2"/>
  <c r="J86" i="2" s="1"/>
  <c r="J59" i="2" s="1"/>
  <c r="T85" i="10"/>
  <c r="T84" i="10"/>
  <c r="T85" i="5"/>
  <c r="T84" i="5"/>
  <c r="T86" i="4"/>
  <c r="T85" i="4"/>
  <c r="P116" i="7"/>
  <c r="P84" i="7" s="1"/>
  <c r="AU60" i="1" s="1"/>
  <c r="R116" i="7"/>
  <c r="R84" i="7"/>
  <c r="BK90" i="9"/>
  <c r="J90" i="9"/>
  <c r="J60" i="9"/>
  <c r="R85" i="10"/>
  <c r="R84" i="10"/>
  <c r="P85" i="5"/>
  <c r="P84" i="5"/>
  <c r="AU58" i="1"/>
  <c r="R86" i="4"/>
  <c r="R85" i="4"/>
  <c r="BK86" i="3"/>
  <c r="BK85" i="3" s="1"/>
  <c r="J85" i="3" s="1"/>
  <c r="J30" i="3" s="1"/>
  <c r="AG56" i="1" s="1"/>
  <c r="T88" i="8"/>
  <c r="T87" i="8"/>
  <c r="T86" i="3"/>
  <c r="T85" i="3"/>
  <c r="P86" i="3"/>
  <c r="P85" i="3"/>
  <c r="AU56" i="1" s="1"/>
  <c r="R90" i="9"/>
  <c r="R89" i="9"/>
  <c r="BK85" i="10"/>
  <c r="J85" i="10"/>
  <c r="J60" i="10"/>
  <c r="BK89" i="9"/>
  <c r="J89" i="9"/>
  <c r="AG60" i="1"/>
  <c r="J59" i="7"/>
  <c r="J85" i="7"/>
  <c r="J60" i="7"/>
  <c r="AG58" i="1"/>
  <c r="J59" i="5"/>
  <c r="J85" i="5"/>
  <c r="J60" i="5"/>
  <c r="AG57" i="1"/>
  <c r="AN57" i="1" s="1"/>
  <c r="J59" i="4"/>
  <c r="J86" i="4"/>
  <c r="J60" i="4"/>
  <c r="F33" i="7"/>
  <c r="AZ60" i="1"/>
  <c r="F33" i="4"/>
  <c r="AZ57" i="1"/>
  <c r="J33" i="7"/>
  <c r="AV60" i="1" s="1"/>
  <c r="AT60" i="1" s="1"/>
  <c r="AN60" i="1" s="1"/>
  <c r="F33" i="8"/>
  <c r="AZ61" i="1"/>
  <c r="F33" i="10"/>
  <c r="AZ63" i="1"/>
  <c r="J33" i="3"/>
  <c r="AV56" i="1"/>
  <c r="AT56" i="1"/>
  <c r="F33" i="5"/>
  <c r="AZ58" i="1"/>
  <c r="J33" i="4"/>
  <c r="AV57" i="1"/>
  <c r="AT57" i="1"/>
  <c r="F33" i="6"/>
  <c r="AZ59" i="1"/>
  <c r="F33" i="2"/>
  <c r="AZ55" i="1"/>
  <c r="J33" i="2"/>
  <c r="AV55" i="1"/>
  <c r="AT55" i="1"/>
  <c r="J33" i="10"/>
  <c r="AV63" i="1"/>
  <c r="AT63" i="1"/>
  <c r="BD54" i="1"/>
  <c r="W33" i="1"/>
  <c r="J30" i="9"/>
  <c r="AG62" i="1"/>
  <c r="BB54" i="1"/>
  <c r="W31" i="1"/>
  <c r="J33" i="6"/>
  <c r="AV59" i="1"/>
  <c r="AT59" i="1"/>
  <c r="F33" i="9"/>
  <c r="AZ62" i="1"/>
  <c r="J33" i="9"/>
  <c r="AV62" i="1"/>
  <c r="AT62" i="1"/>
  <c r="F33" i="3"/>
  <c r="AZ56" i="1"/>
  <c r="J33" i="8"/>
  <c r="AV61" i="1"/>
  <c r="AT61" i="1"/>
  <c r="BC54" i="1"/>
  <c r="W32" i="1" s="1"/>
  <c r="J33" i="5"/>
  <c r="AV58" i="1"/>
  <c r="AT58" i="1"/>
  <c r="AN58" i="1"/>
  <c r="BA54" i="1"/>
  <c r="W30" i="1"/>
  <c r="P89" i="9" l="1"/>
  <c r="AU62" i="1"/>
  <c r="BK90" i="6"/>
  <c r="J90" i="6"/>
  <c r="J30" i="6" s="1"/>
  <c r="AG59" i="1" s="1"/>
  <c r="J86" i="3"/>
  <c r="J60" i="3"/>
  <c r="J87" i="2"/>
  <c r="J60" i="2"/>
  <c r="J88" i="8"/>
  <c r="J60" i="8"/>
  <c r="J59" i="3"/>
  <c r="BK84" i="10"/>
  <c r="J84" i="10"/>
  <c r="J59" i="10"/>
  <c r="AN62" i="1"/>
  <c r="J59" i="9"/>
  <c r="J39" i="9"/>
  <c r="J39" i="7"/>
  <c r="J39" i="5"/>
  <c r="J39" i="4"/>
  <c r="J39" i="3"/>
  <c r="AN56" i="1"/>
  <c r="AX54" i="1"/>
  <c r="AZ54" i="1"/>
  <c r="W29" i="1" s="1"/>
  <c r="J30" i="2"/>
  <c r="AG55" i="1"/>
  <c r="AU54" i="1"/>
  <c r="AW54" i="1"/>
  <c r="AK30" i="1"/>
  <c r="J30" i="8"/>
  <c r="AG61" i="1"/>
  <c r="AY54" i="1"/>
  <c r="J39" i="6" l="1"/>
  <c r="J39" i="8"/>
  <c r="J39" i="2"/>
  <c r="J59" i="6"/>
  <c r="AN55" i="1"/>
  <c r="AN59" i="1"/>
  <c r="AN61" i="1"/>
  <c r="J30" i="10"/>
  <c r="AG63" i="1"/>
  <c r="AV54" i="1"/>
  <c r="AK29" i="1" s="1"/>
  <c r="J39" i="10" l="1"/>
  <c r="AN63" i="1"/>
  <c r="AG54" i="1"/>
  <c r="AK26" i="1"/>
  <c r="AK35" i="1"/>
  <c r="AT54" i="1"/>
  <c r="AN54" i="1"/>
</calcChain>
</file>

<file path=xl/sharedStrings.xml><?xml version="1.0" encoding="utf-8"?>
<sst xmlns="http://schemas.openxmlformats.org/spreadsheetml/2006/main" count="18971" uniqueCount="2070">
  <si>
    <t>Export Komplet</t>
  </si>
  <si>
    <t>VZ</t>
  </si>
  <si>
    <t>2.0</t>
  </si>
  <si>
    <t/>
  </si>
  <si>
    <t>False</t>
  </si>
  <si>
    <t>{3262e204-a86c-42df-91f2-53f28770fff5}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</si>
  <si>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</si>
  <si>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</si>
  <si>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</si>
  <si>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</si>
  <si>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</si>
  <si>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</si>
  <si>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</si>
  <si>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</si>
  <si>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</si>
  <si>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2025026-2023002-5-02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</si>
  <si>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</si>
  <si>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</si>
  <si>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Předzámčí, Kostelec nad Černými lesy</t>
  </si>
  <si>
    <t>KSO:</t>
  </si>
  <si>
    <t>801 4</t>
  </si>
  <si>
    <t>CC-CZ:</t>
  </si>
  <si>
    <t>Místo:</t>
  </si>
  <si>
    <t>p.č. 2568, k.ú. Kostelec n.Č.l.</t>
  </si>
  <si>
    <t>Datum:</t>
  </si>
  <si>
    <t>6. 7. 2025</t>
  </si>
  <si>
    <t>CZ-CPV:</t>
  </si>
  <si>
    <t>45000000-7</t>
  </si>
  <si>
    <t>CZ-CPA:</t>
  </si>
  <si>
    <t>41.00.48</t>
  </si>
  <si>
    <t>Zadavatel:</t>
  </si>
  <si>
    <t>IČ:</t>
  </si>
  <si>
    <t>60460709</t>
  </si>
  <si>
    <t>Lesy ČZU, ČZU v Praze</t>
  </si>
  <si>
    <t>DIČ:</t>
  </si>
  <si>
    <t>CZ60460709</t>
  </si>
  <si>
    <t>Účastník:</t>
  </si>
  <si>
    <t>Vyplň údaj</t>
  </si>
  <si>
    <t>Projektant:</t>
  </si>
  <si>
    <t>atelier 322,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</si>
  <si>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</si>
  <si>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</si>
  <si>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</si>
  <si>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</si>
  <si>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</si>
  <si>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</si>
  <si>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</si>
  <si>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</si>
  <si>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</si>
  <si>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</si>
  <si>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</si>
  <si>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</si>
  <si>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</si>
  <si>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</si>
  <si>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</si>
  <si>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</si>
  <si>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</si>
  <si>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</si>
  <si>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</si>
  <si>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</si>
  <si>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</si>
  <si>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</si>
  <si>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</si>
  <si>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</si>
  <si>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</si>
  <si>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</si>
  <si>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</si>
  <si>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</si>
  <si>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</si>
  <si>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</si>
  <si>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</si>
  <si>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</si>
  <si>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</si>
  <si>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</si>
  <si>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</si>
  <si>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</si>
  <si>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</si>
  <si>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</si>
  <si>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</si>
  <si>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</si>
  <si>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</si>
  <si>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</si>
  <si>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</si>
  <si>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</si>
  <si>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</si>
  <si>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</si>
  <si>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VON</t>
  </si>
  <si>
    <t>1</t>
  </si>
  <si>
    <t>{1440a717-5469-41ed-b684-9518a5fc129b}</t>
  </si>
  <si>
    <t>2</t>
  </si>
  <si>
    <t>SO02</t>
  </si>
  <si>
    <t>Nájezd do příkopu - povrch upravený kamennou dlažbou</t>
  </si>
  <si>
    <t>ING</t>
  </si>
  <si>
    <t>{ce77403f-dc6e-4519-9e18-23f85c4c54d2}</t>
  </si>
  <si>
    <t>SO03</t>
  </si>
  <si>
    <t>Funkční plochy v zámeckém příkopu - mlatové cesty</t>
  </si>
  <si>
    <t>{4cc371f0-8e71-4601-84fc-6dc4968e5eb6}</t>
  </si>
  <si>
    <t>SO04</t>
  </si>
  <si>
    <t>Funkční plochy v zámeckém příkopu - štěrkové trávníky</t>
  </si>
  <si>
    <t>{608d0e16-f970-4a8e-8863-242f52f41e87}</t>
  </si>
  <si>
    <t>SO05</t>
  </si>
  <si>
    <t>Prvky odvodnění</t>
  </si>
  <si>
    <t>{19a440da-5924-4b20-b55d-29e919c411e9}</t>
  </si>
  <si>
    <t>SO06</t>
  </si>
  <si>
    <t>Elektroinstalace a osvětlení</t>
  </si>
  <si>
    <t>{b2e4cf18-8adc-469c-b41b-e09e58581e48}</t>
  </si>
  <si>
    <t>SO07</t>
  </si>
  <si>
    <t>Rekonstrukce ohradní zdi příkopu</t>
  </si>
  <si>
    <t>STA</t>
  </si>
  <si>
    <t>{b74d3e26-6aa7-425a-8559-5b1dd0169fa7}</t>
  </si>
  <si>
    <t>SO08</t>
  </si>
  <si>
    <t>Rekonstrukce opěráku Předzámčí</t>
  </si>
  <si>
    <t>{ade91e31-7a3c-4e91-85b4-46f4e0a2c048}</t>
  </si>
  <si>
    <t>SO09</t>
  </si>
  <si>
    <t>Venkovní expozice - mlatový chodník</t>
  </si>
  <si>
    <t>{4474d46b-f33a-4ed2-9f72-7ffc47325a2a}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</si>
  <si>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</si>
  <si>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</si>
  <si>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</si>
  <si>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</si>
  <si>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</si>
  <si>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</si>
  <si>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</si>
  <si>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</si>
  <si>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</si>
  <si>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</si>
  <si>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</si>
  <si>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</si>
  <si>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</si>
  <si>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</si>
  <si>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</si>
  <si>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</si>
  <si>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</si>
  <si>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</si>
  <si>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</si>
  <si>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</si>
  <si>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</si>
  <si>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</si>
  <si>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</si>
  <si>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</si>
  <si>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</si>
  <si>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</si>
  <si>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</si>
  <si>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ROZPOCET</t>
  </si>
  <si>
    <t>VRN1</t>
  </si>
  <si>
    <t>Průzkumné, geodetické a projektové práce</t>
  </si>
  <si>
    <t>K</t>
  </si>
  <si>
    <t>011324000</t>
  </si>
  <si>
    <t>Archeologický průzkum</t>
  </si>
  <si>
    <t>Kč</t>
  </si>
  <si>
    <t>CS ÚRS 2024 01</t>
  </si>
  <si>
    <t>1024</t>
  </si>
  <si>
    <t>-1881626478</t>
  </si>
  <si>
    <t>Online PSC</t>
  </si>
  <si>
    <t>https://podminky.urs.cz/item/CS_URS_2024_01/011324000</t>
  </si>
  <si>
    <t>012002000</t>
  </si>
  <si>
    <t>Geodetické práce</t>
  </si>
  <si>
    <t>107199014</t>
  </si>
  <si>
    <t>https://podminky.urs.cz/item/CS_URS_2024_01/012002000</t>
  </si>
  <si>
    <t>VRN2</t>
  </si>
  <si>
    <t>Příprava staveniště</t>
  </si>
  <si>
    <t>3</t>
  </si>
  <si>
    <t>020001000</t>
  </si>
  <si>
    <t>-1666266061</t>
  </si>
  <si>
    <t>https://podminky.urs.cz/item/CS_URS_2024_01/020001000</t>
  </si>
  <si>
    <t>P</t>
  </si>
  <si>
    <t>Poznámka k položce:_x000D_
Trvalé vytyčení, odpojení a zajištění sítí (včetně trvalé ochrany stávajících), odstranění nevhodných a popínavých rostlin a dřevin, ostatní práce související s přípravou staveniště. Napojení staveništního rozvaděče.</t>
  </si>
  <si>
    <t>VRN3</t>
  </si>
  <si>
    <t>Zařízení staveniště</t>
  </si>
  <si>
    <t>4</t>
  </si>
  <si>
    <t>030001000</t>
  </si>
  <si>
    <t>1047701265</t>
  </si>
  <si>
    <t>https://podminky.urs.cz/item/CS_URS_2024_01/030001000</t>
  </si>
  <si>
    <t>Poznámka k položce:_x000D_
Včetně lešení aj. konstrukcí nezbytných pro provedení bouracích a jiných prací - dle dodavatele, jinde neuvedených a neoceněných.</t>
  </si>
  <si>
    <t>VRN4</t>
  </si>
  <si>
    <t>Inženýrská činnost</t>
  </si>
  <si>
    <t>040001000</t>
  </si>
  <si>
    <t>965715546</t>
  </si>
  <si>
    <t>https://podminky.urs.cz/item/CS_URS_2024_01/040001000</t>
  </si>
  <si>
    <t>Poznámka k položce:_x000D_
Vč. kompletační a koordinační činnosti. Posudky a revize jinde neuvedené.</t>
  </si>
  <si>
    <t>VRN7</t>
  </si>
  <si>
    <t>Provozní vlivy</t>
  </si>
  <si>
    <t>6</t>
  </si>
  <si>
    <t>070001000</t>
  </si>
  <si>
    <t>592575737</t>
  </si>
  <si>
    <t>https://podminky.urs.cz/item/CS_URS_2024_01/070001000</t>
  </si>
  <si>
    <t>Poznámka k položce:_x000D_
Zachování funkčnosti splaškové kanalizace během výstavby (řešení dle dodavatele: při rekonstrukci splaškové kanalizace musí být zachován její provoz). Další náklady souvisejícící s provozem investora a třetích osob a ostatní provozní náklady jinde neuvedené.</t>
  </si>
  <si>
    <t>VRN9</t>
  </si>
  <si>
    <t>Ostatní náklady</t>
  </si>
  <si>
    <t>7</t>
  </si>
  <si>
    <t>090001000</t>
  </si>
  <si>
    <t>1443479084</t>
  </si>
  <si>
    <t>https://podminky.urs.cz/item/CS_URS_2024_01/090001000</t>
  </si>
  <si>
    <t>Poznámka k položce:_x000D_
Vzorkování, výrobní dokumentace aj. - pouze pokud nejsou uvedeny v samostatných položkách HSV, PSV, M.</t>
  </si>
  <si>
    <t>odkopávka</t>
  </si>
  <si>
    <t>Objem odkopávky</t>
  </si>
  <si>
    <t>m3</t>
  </si>
  <si>
    <t>40,032</t>
  </si>
  <si>
    <t>zásyp</t>
  </si>
  <si>
    <t>Objem zásypu</t>
  </si>
  <si>
    <t>2,458</t>
  </si>
  <si>
    <t>SO02 - Nájezd do příkopu - povrch upravený kamennou dlažbou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</si>
  <si>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</si>
  <si>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</si>
  <si>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</si>
  <si>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</si>
  <si>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</si>
  <si>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</si>
  <si>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</si>
  <si>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</si>
  <si>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</si>
  <si>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</si>
  <si>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</si>
  <si>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m2</t>
  </si>
  <si>
    <t>-1246558147</t>
  </si>
  <si>
    <t>https://podminky.urs.cz/item/CS_URS_2024_01/113106161</t>
  </si>
  <si>
    <t>VV</t>
  </si>
  <si>
    <t>přeložení stávající dlažby</t>
  </si>
  <si>
    <t>12,35</t>
  </si>
  <si>
    <t>Součet</t>
  </si>
  <si>
    <t>113151111</t>
  </si>
  <si>
    <t>Rozebírání zpevněných ploch s přemístěním na skládku na vzdálenost do 20 m nebo s naložením na dopravní prostředek ze silničních panelů</t>
  </si>
  <si>
    <t>-998500306</t>
  </si>
  <si>
    <t>https://podminky.urs.cz/item/CS_URS_2024_01/113151111</t>
  </si>
  <si>
    <t>pozn.: pouze v ploše rampy, ostatní viz příslušné SO</t>
  </si>
  <si>
    <t>77,14+0,73+2,95</t>
  </si>
  <si>
    <t>122251104</t>
  </si>
  <si>
    <t>Odkopávky a prokopávky nezapažené strojně v hornině třídy těžitelnosti I skupiny 3 přes 100 do 500 m3</t>
  </si>
  <si>
    <t>-429091047</t>
  </si>
  <si>
    <t>https://podminky.urs.cz/item/CS_URS_2024_01/122251104</t>
  </si>
  <si>
    <t>pozn.: odkopávka bude prováděna v součinnosti s ostatními objekty (celk. objem do 500,0 m3)</t>
  </si>
  <si>
    <t>pro SO02 rampu - 2,25 m3/m</t>
  </si>
  <si>
    <t>23,18*2,25</t>
  </si>
  <si>
    <t>odečet objemu demontované panelové plochy (tl. panelů předp. 150 mm)</t>
  </si>
  <si>
    <t>-(77,14+0,73+2,95)*0,15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</si>
  <si>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</si>
  <si>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</si>
  <si>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1165014109</t>
  </si>
  <si>
    <t>https://podminky.urs.cz/item/CS_URS_2024_01/162251102</t>
  </si>
  <si>
    <t>zemina pro zásyp na mezideponii a zpět</t>
  </si>
  <si>
    <t>zásyp*2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</si>
  <si>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</si>
  <si>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</si>
  <si>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-1609485363</t>
  </si>
  <si>
    <t>https://podminky.urs.cz/item/CS_URS_2024_01/162751117</t>
  </si>
  <si>
    <t>zemina neupotřebená na zásyp</t>
  </si>
  <si>
    <t>(odkopávka-zásyp)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</si>
  <si>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</si>
  <si>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</si>
  <si>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799568352</t>
  </si>
  <si>
    <t>https://podminky.urs.cz/item/CS_URS_2024_01/162751119</t>
  </si>
  <si>
    <t>vzdál. skládky 13,0 km = 3x příplatek</t>
  </si>
  <si>
    <t>(odkopávka-zásyp)*3</t>
  </si>
  <si>
    <t>167151101</t>
  </si>
  <si>
    <t>Nakládání, skládání a překládání neulehlého výkopku nebo sypaniny strojně nakládání, množství do 100 m3, z horniny třídy těžitelnosti I, skupiny 1 až 3</t>
  </si>
  <si>
    <t>876124159</t>
  </si>
  <si>
    <t>https://podminky.urs.cz/item/CS_URS_2024_01/167151101</t>
  </si>
  <si>
    <t>z mezideponie na místo zahrnutí</t>
  </si>
  <si>
    <t>8</t>
  </si>
  <si>
    <t>171201231</t>
  </si>
  <si>
    <t>Poplatek za uložení stavebního odpadu na recyklační skládce (skládkovné) zeminy a kamení zatříděného do Katalogu odpadů pod kódem 17 05 04</t>
  </si>
  <si>
    <t>t</t>
  </si>
  <si>
    <t>-288039585</t>
  </si>
  <si>
    <t>https://podminky.urs.cz/item/CS_URS_2024_01/171201231</t>
  </si>
  <si>
    <t>zemina neupotřebená pro zásyp, 1 m3 = 1,7 t</t>
  </si>
  <si>
    <t>(odkopávka-zásyp)*1,7</t>
  </si>
  <si>
    <t>9</t>
  </si>
  <si>
    <t>171251201</t>
  </si>
  <si>
    <t>Uložení sypaniny na skládky nebo meziskládky bez hutnění s upravením uložené sypaniny do předepsaného tvaru</t>
  </si>
  <si>
    <t>215273926</t>
  </si>
  <si>
    <t>https://podminky.urs.cz/item/CS_URS_2024_01/171251201</t>
  </si>
  <si>
    <t>uložení zeminy pro zásyp na mezideponii</t>
  </si>
  <si>
    <t>10</t>
  </si>
  <si>
    <t>174111101</t>
  </si>
  <si>
    <t>Zásyp sypaninou z jakékoliv horniny ručně s uložením výkopku ve vrstvách se zhutněním jam, šachet, rýh nebo kolem objektů v těchto vykopávkách</t>
  </si>
  <si>
    <t>2105447208</t>
  </si>
  <si>
    <t>https://podminky.urs.cz/item/CS_URS_2024_01/174111101</t>
  </si>
  <si>
    <t>zásyp kolem obrub - předp. 0,06 m3/m</t>
  </si>
  <si>
    <t>(51,36+1,38+0,07-(3,2+3,44+5,2))*0,06</t>
  </si>
  <si>
    <t>11</t>
  </si>
  <si>
    <t>181912112</t>
  </si>
  <si>
    <t>Úprava pláně vyrovnáním výškových rozdílů ručně v hornině třídy těžitelnosti I skupiny 3 se zhutněním</t>
  </si>
  <si>
    <t>-1703271901</t>
  </si>
  <si>
    <t>https://podminky.urs.cz/item/CS_URS_2024_01/181912112</t>
  </si>
  <si>
    <t>pozn.: popř. strojně (dle dodavatele)</t>
  </si>
  <si>
    <t>rampa</t>
  </si>
  <si>
    <t>80,82</t>
  </si>
  <si>
    <t>Komunikace pozemní</t>
  </si>
  <si>
    <t>564861011</t>
  </si>
  <si>
    <t>Podklad ze štěrkodrti ŠD s rozprostřením a zhutněním plochy jednotlivě do 100 m2, po zhutnění tl. 200 mm</t>
  </si>
  <si>
    <t>-195862109</t>
  </si>
  <si>
    <t>https://podminky.urs.cz/item/CS_URS_2024_01/564861011</t>
  </si>
  <si>
    <t>13</t>
  </si>
  <si>
    <t>567133115</t>
  </si>
  <si>
    <t>Podklad ze směsi stmelené cementem SC bez dilatačních spár, s rozprostřením a zhutněním SC C 5/6 (KSC II), po zhutnění tl. 200 mm</t>
  </si>
  <si>
    <t>-355284776</t>
  </si>
  <si>
    <t>https://podminky.urs.cz/item/CS_URS_2024_01/567133115</t>
  </si>
  <si>
    <t>14</t>
  </si>
  <si>
    <t>591211111</t>
  </si>
  <si>
    <t>Kladení dlažby z kostek s provedením lože do tl. 50 mm, s vyplněním spár, s dvojím beraněním a se smetením přebytečného materiálu na krajnici drobných z kamene, do lože z kameniva těženého</t>
  </si>
  <si>
    <t>-416127641</t>
  </si>
  <si>
    <t>https://podminky.urs.cz/item/CS_URS_2024_01/591211111</t>
  </si>
  <si>
    <t>Poznámka k položce:_x000D_
Pozn.: lože štěrkopísek 0-8 tl. 40 mm</t>
  </si>
  <si>
    <t>15</t>
  </si>
  <si>
    <t>M</t>
  </si>
  <si>
    <t>58381007</t>
  </si>
  <si>
    <t>kostka štípaná dlažební žula drobná 8/10</t>
  </si>
  <si>
    <t>281786020</t>
  </si>
  <si>
    <t>Poznámka k položce:_x000D_
Přesný typ dle investora - vlastní dodávka.</t>
  </si>
  <si>
    <t>přeložení stávající dlažby - využití stávající</t>
  </si>
  <si>
    <t>12,35*0,0</t>
  </si>
  <si>
    <t>80,82*1,02 'Přepočtené koeficientem množství</t>
  </si>
  <si>
    <t>Ostatní konstrukce a práce, bourání</t>
  </si>
  <si>
    <t>16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</si>
  <si>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</si>
  <si>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</si>
  <si>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m</t>
  </si>
  <si>
    <t>1494429377</t>
  </si>
  <si>
    <t>https://podminky.urs.cz/item/CS_URS_2024_01/916111123</t>
  </si>
  <si>
    <t>obruba 1</t>
  </si>
  <si>
    <t>8,64</t>
  </si>
  <si>
    <t>obruba 2</t>
  </si>
  <si>
    <t>(51,36+1,38+0,07-3,2)-8,64</t>
  </si>
  <si>
    <t>17</t>
  </si>
  <si>
    <t>15510907</t>
  </si>
  <si>
    <t>49,61*0,102 'Přepočtené koeficientem množství</t>
  </si>
  <si>
    <t>18</t>
  </si>
  <si>
    <t>979071121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</si>
  <si>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kamenivem těženým</t>
  </si>
  <si>
    <t>-1373848557</t>
  </si>
  <si>
    <t>https://podminky.urs.cz/item/CS_URS_2024_01/979071121</t>
  </si>
  <si>
    <t>997</t>
  </si>
  <si>
    <t>Přesun sutě</t>
  </si>
  <si>
    <t>19</t>
  </si>
  <si>
    <t>997013501</t>
  </si>
  <si>
    <t>Odvoz suti a vybouraných hmot na skládku nebo meziskládku se složením, na vzdálenost do 1 km</t>
  </si>
  <si>
    <t>2047460285</t>
  </si>
  <si>
    <t>https://podminky.urs.cz/item/CS_URS_2024_01/997013501</t>
  </si>
  <si>
    <t>20</t>
  </si>
  <si>
    <t>997013509</t>
  </si>
  <si>
    <t>Odvoz suti a vybouraných hmot na skládku nebo meziskládku se složením, na vzdálenost Příplatek k ceně za každý další započatý 1 km přes 1 km</t>
  </si>
  <si>
    <t>1336295837</t>
  </si>
  <si>
    <t>https://podminky.urs.cz/item/CS_URS_2024_01/997013509</t>
  </si>
  <si>
    <t>vzdál. 12,0 km = 11x příplatek</t>
  </si>
  <si>
    <t>32,643*11</t>
  </si>
  <si>
    <t>998</t>
  </si>
  <si>
    <t>Přesun hmot</t>
  </si>
  <si>
    <t>998223011</t>
  </si>
  <si>
    <t>Přesun hmot pro pozemní komunikace s krytem dlážděným dopravní vzdálenost do 200 m jakékoliv délky objektu</t>
  </si>
  <si>
    <t>734209357</t>
  </si>
  <si>
    <t>https://podminky.urs.cz/item/CS_URS_2024_01/998223011</t>
  </si>
  <si>
    <t>187,522</t>
  </si>
  <si>
    <t>16,456</t>
  </si>
  <si>
    <t>SO03 - Funkční plochy v zámeckém příkopu - mlatové cesty</t>
  </si>
  <si>
    <t>-338189406</t>
  </si>
  <si>
    <t>pozn.: pouze v ploše mlat. komunikace, ostatní viz příslušné SO</t>
  </si>
  <si>
    <t>419,61-(77,14+0,73+2,95)-(49,8+5,7)</t>
  </si>
  <si>
    <t>121151113</t>
  </si>
  <si>
    <t>Sejmutí ornice strojně při souvislé ploše přes 100 do 500 m2, tl. vrstvy do 200 mm</t>
  </si>
  <si>
    <t>846044986</t>
  </si>
  <si>
    <t>https://podminky.urs.cz/item/CS_URS_2024_01/121151113</t>
  </si>
  <si>
    <t>humózní zemina - odhad hl. cca 10 cm</t>
  </si>
  <si>
    <t>(527,77-(419,61-(77,14+0,73+2,95)-(49,8+5,7)))</t>
  </si>
  <si>
    <t>-1649792916</t>
  </si>
  <si>
    <t>do kóty cca 90,0 m tl. 400 mm</t>
  </si>
  <si>
    <t>335,08*0,4</t>
  </si>
  <si>
    <t>od kóty cca 90,0 m do kóty cca 114,0 m (počátek skladu) - 2,66 m3/m</t>
  </si>
  <si>
    <t>(114,0-90,0)*2,66</t>
  </si>
  <si>
    <t>od kóty cca 114,0 m ke kótě 158,0 m tl. 400 mm</t>
  </si>
  <si>
    <t>141,48*0,4</t>
  </si>
  <si>
    <t>-(419,61-(77,14+0,73+2,95)-(49,8+5,7))*0,15</t>
  </si>
  <si>
    <t>odečet objemu sejmuté humózní zeminy (ornice) - odhad tl. 100 mm</t>
  </si>
  <si>
    <t>-(527,77-(419,61-(77,14+0,73+2,95)-(49,8+5,7)))*0,1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</si>
  <si>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</si>
  <si>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</si>
  <si>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835522179</t>
  </si>
  <si>
    <t>https://podminky.urs.cz/item/CS_URS_2024_01/162351103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</si>
  <si>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</si>
  <si>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</si>
  <si>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-360480753</t>
  </si>
  <si>
    <t>https://podminky.urs.cz/item/CS_URS_2024_01/162651112</t>
  </si>
  <si>
    <t>humózní zemina na vzdál. 5,0 km</t>
  </si>
  <si>
    <t>244,48*0,1</t>
  </si>
  <si>
    <t>-505323142</t>
  </si>
  <si>
    <t>zemina neupotřebená pro zásyp</t>
  </si>
  <si>
    <t>odkopávka-zásyp</t>
  </si>
  <si>
    <t>-668413554</t>
  </si>
  <si>
    <t>vzdál. skládky 13 km = 3x příplatek</t>
  </si>
  <si>
    <t>646050579</t>
  </si>
  <si>
    <t>zemina pro zásyp z mezideponie</t>
  </si>
  <si>
    <t>-1666894305</t>
  </si>
  <si>
    <t>317605022</t>
  </si>
  <si>
    <t>ornice na místo uložení</t>
  </si>
  <si>
    <t>Mezisoučet</t>
  </si>
  <si>
    <t>zemina pro zásyp na mezideponii</t>
  </si>
  <si>
    <t>1160563295</t>
  </si>
  <si>
    <t>obruba 3</t>
  </si>
  <si>
    <t>((6,0+8,7+3,6)+(0,5+6,8+2,5))*0,06</t>
  </si>
  <si>
    <t>obruba 4</t>
  </si>
  <si>
    <t>(313,0-((6,0+8,7+3,6)+(0,5+6,8+2,5)+(8,61+9,73+3,4+5,2+5,3*2+1,2)))*0,06</t>
  </si>
  <si>
    <t>181951112</t>
  </si>
  <si>
    <t>Úprava pláně vyrovnáním výškových rozdílů strojně v hornině třídy těžitelnosti I, skupiny 1 až 3 se zhutněním</t>
  </si>
  <si>
    <t>-2121065857</t>
  </si>
  <si>
    <t>https://podminky.urs.cz/item/CS_URS_2024_01/181951112</t>
  </si>
  <si>
    <t>úprava pláně</t>
  </si>
  <si>
    <t>527,77</t>
  </si>
  <si>
    <t>samostatné hutnění po oschnutí povrchu (předp. 3x)</t>
  </si>
  <si>
    <t>527,77*3</t>
  </si>
  <si>
    <t>185804312</t>
  </si>
  <si>
    <t>Zalití rostlin vodou plochy záhonů jednotlivě přes 20 m2</t>
  </si>
  <si>
    <t>595205209</t>
  </si>
  <si>
    <t>https://podminky.urs.cz/item/CS_URS_2024_01/185804312</t>
  </si>
  <si>
    <t>upřesnění položky: zalití mlatové cesty (předp. 3x) - odhad 5,0 l/m2</t>
  </si>
  <si>
    <t>527,77*5,0/1000*3</t>
  </si>
  <si>
    <t>62999900R</t>
  </si>
  <si>
    <t>Ošetření vrstev mlatové cesty kropením</t>
  </si>
  <si>
    <t>1050504345</t>
  </si>
  <si>
    <t>před zhutněním (předp. 3x)</t>
  </si>
  <si>
    <t>564201010R</t>
  </si>
  <si>
    <t>Podklad nebo podsyp ze štěrkopísku ŠP s rozprostřením, vlhčením a zhutněním, tl. po zhutnění 15 mm</t>
  </si>
  <si>
    <t>1650735413</t>
  </si>
  <si>
    <t>Poznámka k položce:_x000D_
Hutnění opakované dle techn. předpisu projektanta! Včetně případného přimísení vápenného hydrátu (dle projektanta).</t>
  </si>
  <si>
    <t>kamenná drť fr. 4-8 - 2 vrstvy</t>
  </si>
  <si>
    <t>527,77*2</t>
  </si>
  <si>
    <t>589116112R</t>
  </si>
  <si>
    <t>Kryt ploch jednovrstvový nebo dvouvrstvový s rozprostřením hmot, vlhčením a zhutněním hlinitopísčitý, tl. po zhutnění 40 mm - mlat</t>
  </si>
  <si>
    <t>-160156727</t>
  </si>
  <si>
    <t>barva hnědá okrová s příměsí jílu</t>
  </si>
  <si>
    <t>kopaný písek (podkladní vrstva)</t>
  </si>
  <si>
    <t>říční písek (obrusná vrstva)</t>
  </si>
  <si>
    <t>58530170R</t>
  </si>
  <si>
    <t>vápenný hydrát pro stmelení mlatové cesty</t>
  </si>
  <si>
    <t>1277278347</t>
  </si>
  <si>
    <t>pozn.: použití dle potřeby! (v případě, že se mlatová cesta nestmelí - dle zkoušky na místě)</t>
  </si>
  <si>
    <t>poměr 1:7</t>
  </si>
  <si>
    <t>celková tl. mlatových vrstev cesty 40+15+40+15 mm =  110 mm, hmotn. cca 1,5 t/m3</t>
  </si>
  <si>
    <t>527,77*0,11*1,5/7</t>
  </si>
  <si>
    <t>564720102</t>
  </si>
  <si>
    <t>Podklad nebo kryt z kameniva hrubého drceného vel. 16-32 mm s rozprostřením a zhutněním plochy jednotlivě do 100 m2, po zhutnění tl. 90 mm</t>
  </si>
  <si>
    <t>1467912681</t>
  </si>
  <si>
    <t>https://podminky.urs.cz/item/CS_URS_2024_01/564720102</t>
  </si>
  <si>
    <t>pozn.: plochy jednotlivě do 100 m2</t>
  </si>
  <si>
    <t>564761101</t>
  </si>
  <si>
    <t>Podklad nebo kryt z kameniva hrubého drceného vel. 32-63 mm s rozprostřením a zhutněním plochy jednotlivě do 100 m2, po zhutnění tl. 200 mm</t>
  </si>
  <si>
    <t>-176226189</t>
  </si>
  <si>
    <t>https://podminky.urs.cz/item/CS_URS_2024_01/564761101</t>
  </si>
  <si>
    <t>1126582388</t>
  </si>
  <si>
    <t>(6,0+8,7+3,6)+(0,5+6,8+2,5)</t>
  </si>
  <si>
    <t>313,0-((6,0+8,7+3,6)+(0,5+6,8+2,5)+(8,61+9,73+3,4+5,2+5,3*2+1,2))</t>
  </si>
  <si>
    <t>kamenný pásek u skladu</t>
  </si>
  <si>
    <t>19,4</t>
  </si>
  <si>
    <t>-1833557798</t>
  </si>
  <si>
    <t>293,66*0,102 'Přepočtené koeficientem množství</t>
  </si>
  <si>
    <t>22</t>
  </si>
  <si>
    <t>919726121</t>
  </si>
  <si>
    <t>Geotextilie netkaná pro ochranu, separaci nebo filtraci měrná hmotnost do 200 g/m2</t>
  </si>
  <si>
    <t>1108478015</t>
  </si>
  <si>
    <t>https://podminky.urs.cz/item/CS_URS_2024_01/919726121</t>
  </si>
  <si>
    <t>23</t>
  </si>
  <si>
    <t>981011112</t>
  </si>
  <si>
    <t>Demolice budov postupným rozebíráním dřevěných ostatních, oboustranně obitých, případně omítnutých</t>
  </si>
  <si>
    <t>-1805422313</t>
  </si>
  <si>
    <t>https://podminky.urs.cz/item/CS_URS_2024_01/981011112</t>
  </si>
  <si>
    <t>vybourání lapolu, příp. vč. podezdívky</t>
  </si>
  <si>
    <t>2,94*3,65*(0,25+2,5/2)</t>
  </si>
  <si>
    <t>24</t>
  </si>
  <si>
    <t>990990-R1</t>
  </si>
  <si>
    <t>Nové zastřešení lapolu</t>
  </si>
  <si>
    <t>490923497</t>
  </si>
  <si>
    <t>2,94*3,65</t>
  </si>
  <si>
    <t>25</t>
  </si>
  <si>
    <t>990990-R2</t>
  </si>
  <si>
    <t>Ohrádka odpadového hospodářství v. 1,8 m - dřevěné profily na kov. konstrukci, vč. povrch. úpravy, sloupků a všech souvisejících konstrukcí a prací</t>
  </si>
  <si>
    <t>-468333303</t>
  </si>
  <si>
    <t>13,5-2,5</t>
  </si>
  <si>
    <t>26</t>
  </si>
  <si>
    <t>990990-R3</t>
  </si>
  <si>
    <t>Ohrádka odpadového hospodářství - otevírací dvoukřídlá branka š. 2500 mm, vč. povrch. úpravy, sloupků, kování a všech souvisejících konstrukcí a prací</t>
  </si>
  <si>
    <t>kus</t>
  </si>
  <si>
    <t>1673068442</t>
  </si>
  <si>
    <t>27</t>
  </si>
  <si>
    <t>990-R03</t>
  </si>
  <si>
    <t>Hutnící pokus - pro stanovení potřeby hydraulického pojiva (vápenného hydrátu)</t>
  </si>
  <si>
    <t>422156449</t>
  </si>
  <si>
    <t>28</t>
  </si>
  <si>
    <t>-1458556875</t>
  </si>
  <si>
    <t>29</t>
  </si>
  <si>
    <t>1757161840</t>
  </si>
  <si>
    <t>104,431*11</t>
  </si>
  <si>
    <t>30</t>
  </si>
  <si>
    <t>-914919772</t>
  </si>
  <si>
    <t>190,306</t>
  </si>
  <si>
    <t>SO04 - Funkční plochy v zámeckém příkopu - štěrkové trávníky</t>
  </si>
  <si>
    <t>-157461709</t>
  </si>
  <si>
    <t>pozn.: pouze v ploše štěrkových trávníků, ostatní viz příslušné SO</t>
  </si>
  <si>
    <t>118,98+(49,8+5,7)</t>
  </si>
  <si>
    <t>1992689196</t>
  </si>
  <si>
    <t>Poznámka k položce:_x000D_
Vč. přesunu na mezideponii.</t>
  </si>
  <si>
    <t>humózní zemina - odhad hl. cca 10 cm (pozn.: jednotl. plochy &lt; 500,0 m2)</t>
  </si>
  <si>
    <t>769,8-(118,98+(49,8+5,7))</t>
  </si>
  <si>
    <t>1729419027</t>
  </si>
  <si>
    <t>ke kótě cca 75,0 m prům tl. 300 mm</t>
  </si>
  <si>
    <t>(60,18+172,33+53,09+25,06+33,45)*0,3</t>
  </si>
  <si>
    <t>od kóty cca 75,0 m ke kótě cca 95,0 m - u zámku tl. 300 mm, u zdi prům tl. 220 mm</t>
  </si>
  <si>
    <t>61,39*0,3+(131,2+58,2)*0,22</t>
  </si>
  <si>
    <t>od kóty cca 95,0 m ke skladu - prům tl. 920 mm</t>
  </si>
  <si>
    <t>113,6*0,92</t>
  </si>
  <si>
    <t>část za skladem - prům. tl. 50 mm</t>
  </si>
  <si>
    <t>163,6*0,05</t>
  </si>
  <si>
    <t>-(118,98+(49,8+5,7))*0,15</t>
  </si>
  <si>
    <t>-(769,8-(118,98+(49,8+5,7)))*0,1</t>
  </si>
  <si>
    <t>-1578166898</t>
  </si>
  <si>
    <t>zemina 20-40% -&gt; předp. prům. 30% obj. =&gt; celk potřeba zeminy 210,623 m3</t>
  </si>
  <si>
    <t>předp. využití ornice + doplnění zeminy</t>
  </si>
  <si>
    <t>"ornice z mezideponie" 595,32*0,1</t>
  </si>
  <si>
    <t>"přemístění na deponii a zpět - zbývající potřeba zeminy" (210,623-59,532)*2</t>
  </si>
  <si>
    <t>-560811919</t>
  </si>
  <si>
    <t>zemina neupotřebená do štěrkového trávníku</t>
  </si>
  <si>
    <t>odkopávka-(210,623-59,532)</t>
  </si>
  <si>
    <t>-938041811</t>
  </si>
  <si>
    <t>(odkopávka-(210,623-59,532))*3</t>
  </si>
  <si>
    <t>167151111</t>
  </si>
  <si>
    <t>Nakládání, skládání a překládání neulehlého výkopku nebo sypaniny strojně nakládání, množství přes 100 m3, z hornin třídy těžitelnosti I, skupiny 1 až 3</t>
  </si>
  <si>
    <t>1055340424</t>
  </si>
  <si>
    <t>https://podminky.urs.cz/item/CS_URS_2024_01/167151111</t>
  </si>
  <si>
    <t>naložení potřebné zeminy z mezideponie</t>
  </si>
  <si>
    <t>"přemístění z deponie - zbývající potřeba zeminy" (210,623-59,532)</t>
  </si>
  <si>
    <t>142710229</t>
  </si>
  <si>
    <t>zemina neupotřebená do štěrkového trávníku, 1 m3 = 1,7 t</t>
  </si>
  <si>
    <t>(odkopávka-(210,623-59,532))*1,7</t>
  </si>
  <si>
    <t>-1939937041</t>
  </si>
  <si>
    <t>zemina pro upotřebení do štěrkových trávníků</t>
  </si>
  <si>
    <t>zemina 20-40% -&gt; předp. prům. 30% obj.</t>
  </si>
  <si>
    <t>"ornice - viz položka sejmutí ornice" 595,32*0,1*0</t>
  </si>
  <si>
    <t>"zbývající potřeba zeminy" (210,623-59,532)</t>
  </si>
  <si>
    <t>181411141</t>
  </si>
  <si>
    <t>Založení trávníku na půdě předem připravené plochy do 1000 m2 výsevem včetně utažení parterového v rovině nebo na svahu do 1:5</t>
  </si>
  <si>
    <t>2040091498</t>
  </si>
  <si>
    <t>https://podminky.urs.cz/item/CS_URS_2024_01/181411141</t>
  </si>
  <si>
    <t>00572410</t>
  </si>
  <si>
    <t>osivo směs travní parková</t>
  </si>
  <si>
    <t>kg</t>
  </si>
  <si>
    <t>-501920044</t>
  </si>
  <si>
    <t>Poznámka k položce:_x000D_
Doporučená skladba osiva:_x000D_
Festuca Ovina L._x000D_
Festuca rubra L._x000D_
Festuca arundinacea Schreber._x000D_
Festuca rubra rubra L._x000D_
Festuca rubra trichophylla L._x000D_
Festuca rubra commutata L._x000D_
Poa pratensis L._x000D_
Lolium perenne L._x000D_
Deschampsia caespitosa L.</t>
  </si>
  <si>
    <t>25-35 g/m2</t>
  </si>
  <si>
    <t>769,8*30,0/1000</t>
  </si>
  <si>
    <t>-20748093</t>
  </si>
  <si>
    <t>184813511</t>
  </si>
  <si>
    <t>Chemické odplevelení půdy před založením kultury, trávníku nebo zpevněných ploch ručně o jakékoli výměře postřikem na široko v rovině nebo na svahu do 1:5</t>
  </si>
  <si>
    <t>280227590</t>
  </si>
  <si>
    <t>https://podminky.urs.cz/item/CS_URS_2024_01/184813511</t>
  </si>
  <si>
    <t>185802114</t>
  </si>
  <si>
    <t>Hnojení půdy nebo trávníku v rovině nebo na svahu do 1:5 umělým hnojivem s rozdělením k jednotlivým rostlinám</t>
  </si>
  <si>
    <t>-1431699701</t>
  </si>
  <si>
    <t>https://podminky.urs.cz/item/CS_URS_2024_01/185802114</t>
  </si>
  <si>
    <t>předp. 2,0 kg/100 m2</t>
  </si>
  <si>
    <t>769,8/100,0*2,0/1000</t>
  </si>
  <si>
    <t>25191155</t>
  </si>
  <si>
    <t>hnojivo průmyslové</t>
  </si>
  <si>
    <t>2055124077</t>
  </si>
  <si>
    <t>769,8/100,0*2,0</t>
  </si>
  <si>
    <t>185803111</t>
  </si>
  <si>
    <t>Ošetření trávníku jednorázové v rovině nebo na svahu do 1:5</t>
  </si>
  <si>
    <t>-1529496917</t>
  </si>
  <si>
    <t>https://podminky.urs.cz/item/CS_URS_2024_01/185803111</t>
  </si>
  <si>
    <t>561121111</t>
  </si>
  <si>
    <t>Zřízení podkladu nebo ochranné vrstvy vozovky z mechanicky zpevněné zeminy MZ bez přidání pojiva nebo vylepšovacího materiálu, s rozprostřením, vlhčením, promísením a zhutněním, tloušťka po zhutnění 150 mm</t>
  </si>
  <si>
    <t>-1535347822</t>
  </si>
  <si>
    <t>https://podminky.urs.cz/item/CS_URS_2024_01/561121111</t>
  </si>
  <si>
    <t>předp. ve dvou vrstvách; zemina užitá z deponie, přimísený štěrk ve specifikaci</t>
  </si>
  <si>
    <t>769,8*2</t>
  </si>
  <si>
    <t>58344197</t>
  </si>
  <si>
    <t>štěrkodrť frakce 0/63</t>
  </si>
  <si>
    <t>-2070281344</t>
  </si>
  <si>
    <t>Poznámka k položce:_x000D_
Přesná frakce dle předpisu.</t>
  </si>
  <si>
    <t>štěrkopísek 60-80% -&gt; předp. prům. 70% obj., 1 m3 = 1,7 t</t>
  </si>
  <si>
    <t>769,8*0,3*0,7*1,7</t>
  </si>
  <si>
    <t>1357407336</t>
  </si>
  <si>
    <t>-573102500</t>
  </si>
  <si>
    <t>61,94*11</t>
  </si>
  <si>
    <t>998225111</t>
  </si>
  <si>
    <t>Přesun hmot pro komunikace s krytem z kameniva, monolitickým betonovým nebo živičným dopravní vzdálenost do 200 m jakékoliv délky objektu</t>
  </si>
  <si>
    <t>1050910890</t>
  </si>
  <si>
    <t>https://podminky.urs.cz/item/CS_URS_2024_01/998225111</t>
  </si>
  <si>
    <t>jáma</t>
  </si>
  <si>
    <t>Objem výkopku jámy pro lapol</t>
  </si>
  <si>
    <t>15,827</t>
  </si>
  <si>
    <t>písek1</t>
  </si>
  <si>
    <t>Objem zásypu z písku</t>
  </si>
  <si>
    <t>rýhy1</t>
  </si>
  <si>
    <t>Objem výkopku rýh pro trubní vedení</t>
  </si>
  <si>
    <t>36,35</t>
  </si>
  <si>
    <t>rýhy2</t>
  </si>
  <si>
    <t>647,106</t>
  </si>
  <si>
    <t>Zásypy pro trubní vedení ze zeminy</t>
  </si>
  <si>
    <t>358,138</t>
  </si>
  <si>
    <t>SO05 - Prvky odvodnění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</si>
  <si>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</si>
  <si>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</si>
  <si>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</si>
  <si>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</si>
  <si>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>PSV - Práce a dodávky PSV</t>
  </si>
  <si>
    <t xml:space="preserve">    721 - Zdravotechnika - vnitřní kanalizace</t>
  </si>
  <si>
    <t>131251100</t>
  </si>
  <si>
    <t>Hloubení nezapažených jam a zářezů strojně s urovnáním dna do předepsaného profilu a spádu v hornině třídy těžitelnosti I skupiny 3 do 20 m3</t>
  </si>
  <si>
    <t>-1498787459</t>
  </si>
  <si>
    <t>https://podminky.urs.cz/item/CS_URS_2024_01/131251100</t>
  </si>
  <si>
    <t>pro nový lapol (objem s odečtením objemu stávajícího lapolu), vč. pracovního prostoru</t>
  </si>
  <si>
    <t>(2,0+0,6*2)*(2,0+0,6*2)*1,8-2,605</t>
  </si>
  <si>
    <t>132251102</t>
  </si>
  <si>
    <t>Hloubení nezapažených rýh šířky do 800 mm strojně s urovnáním dna do předepsaného profilu a spádu v hornině třídy těžitelnosti I skupiny 3 přes 20 do 50 m3</t>
  </si>
  <si>
    <t>-1932036425</t>
  </si>
  <si>
    <t>https://podminky.urs.cz/item/CS_URS_2024_01/132251102</t>
  </si>
  <si>
    <t>Poznámka k položce:_x000D_
Včetně případného pažení (dle dodavatele).</t>
  </si>
  <si>
    <t>pro drenážní potrubí - předp. 0,1 m3/m</t>
  </si>
  <si>
    <t>260,0*0,1</t>
  </si>
  <si>
    <t>pro dvorní vpusti - předp. 0,2 m3/kus</t>
  </si>
  <si>
    <t>16,0*0,2</t>
  </si>
  <si>
    <t>pro revizní šachty - předp. 0,3 m3/kus</t>
  </si>
  <si>
    <t>12,0*0,3</t>
  </si>
  <si>
    <t>pro napojení sv. svodu mostu do stáv. vsak. jímky - předp. 0,5 m3/m</t>
  </si>
  <si>
    <t>7,1*0,5</t>
  </si>
  <si>
    <t>132254205</t>
  </si>
  <si>
    <t>Hloubení zapažených rýh šířky přes 800 do 2 000 mm strojně s urovnáním dna do předepsaného profilu a spádu v hornině třídy těžitelnosti I skupiny 3 přes 500 do 1 000 m3</t>
  </si>
  <si>
    <t>585149499</t>
  </si>
  <si>
    <t>https://podminky.urs.cz/item/CS_URS_2024_01/132254205</t>
  </si>
  <si>
    <t>sdružený výkop, vč. pracovního prostoru</t>
  </si>
  <si>
    <t>stoka S/D</t>
  </si>
  <si>
    <t>"Š4-Š5 a ŠD4-ŠD5" (20,4+1,0)*2,0*(2,09+2,64)/2</t>
  </si>
  <si>
    <t>"Š3-Š4 a ŠD3-ŠD4" 17,9*2,0*(1,79+2,09)/2</t>
  </si>
  <si>
    <t>"Š1-Š3 a ŠD1-ŠD3" (1,0+22,5+12,8+20,6)*2,0*(1,7+1,79)/2</t>
  </si>
  <si>
    <t>přípojky DP</t>
  </si>
  <si>
    <t>"DP01" 10,5*(1,69/2)*1,1</t>
  </si>
  <si>
    <t>"DP02" 6,5*(1,59/2)*1,1</t>
  </si>
  <si>
    <t>"DP03" 10,5*(1,55/2)*1,1</t>
  </si>
  <si>
    <t>"DP04" 5,7*(1,53/2)*1,1</t>
  </si>
  <si>
    <t>"DP05" 6,5*(1,6/2)*1,1</t>
  </si>
  <si>
    <t>"DP06" 3,5*(1,6/2)*1,1</t>
  </si>
  <si>
    <t>"DP07" 5,7*(1,63/2)*1,1</t>
  </si>
  <si>
    <t>"DP08" 5,8*(1,7/2)*1,1</t>
  </si>
  <si>
    <t>"DP09" 9,9*(1,79/2)*1,1</t>
  </si>
  <si>
    <t>"DP10" 11,1*(2,15/2)*1,1</t>
  </si>
  <si>
    <t>"DP11" 10,5*(2,16/2)*1,1</t>
  </si>
  <si>
    <t>"DP12" 3,0*(2,59/2)*1,1</t>
  </si>
  <si>
    <t>přípojka OT</t>
  </si>
  <si>
    <t>(16,4+1,0)*2,0*(1,99+1,83)/2</t>
  </si>
  <si>
    <t>vykopávka pro šachty a OLK - předp. 5,5 m3/kus, vč. pracovního prostoru</t>
  </si>
  <si>
    <t>"ŠD+Š" (6,0+5,0)*5,5</t>
  </si>
  <si>
    <t>"pro novou šachtu před skladem kamenických prvků" 1,0*5,5</t>
  </si>
  <si>
    <t>"OLK - odhad 7,0 m3" 7,0</t>
  </si>
  <si>
    <t xml:space="preserve">ostatní - vykopávka pro obnažení lapolu - předp. </t>
  </si>
  <si>
    <t>(1,15+1,5)*2*0,6*1,51+(1,15+0,6)*(1,5+0,6)*0,2</t>
  </si>
  <si>
    <t>pro napojení dvorních vpustí - dle potřeby, většina zemních prací v rámci vedení SK a DK, předp. 0,4 m3/m</t>
  </si>
  <si>
    <t>(60,0+3,0)*0,4</t>
  </si>
  <si>
    <t>rekonstrukce kanalizace u lapolu</t>
  </si>
  <si>
    <t>13,0*1,0*1,5</t>
  </si>
  <si>
    <t>139001101</t>
  </si>
  <si>
    <t>Příplatek k cenám hloubených vykopávek za ztížení vykopávky v blízkosti podzemního vedení nebo výbušnin pro jakoukoliv třídu horniny</t>
  </si>
  <si>
    <t>180029921</t>
  </si>
  <si>
    <t>https://podminky.urs.cz/item/CS_URS_2024_01/139001101</t>
  </si>
  <si>
    <t>odhad 20% výkopku (teplovod, metalické sítě, aj.)</t>
  </si>
  <si>
    <t>(rýhy1+rýhy2+jáma)*0,2</t>
  </si>
  <si>
    <t>151101101</t>
  </si>
  <si>
    <t>Zřízení pažení a rozepření stěn rýh pro podzemní vedení příložné pro jakoukoliv mezerovitost, hloubky do 2 m</t>
  </si>
  <si>
    <t>30353326</t>
  </si>
  <si>
    <t>https://podminky.urs.cz/item/CS_URS_2024_01/151101101</t>
  </si>
  <si>
    <t>Poznámka k položce:_x000D_
Upřesnění položky: v případě potřeby i přes hl. 2,0 m.</t>
  </si>
  <si>
    <t>pozn.: dle potřeby (dle dodavatele)</t>
  </si>
  <si>
    <t>stoka S a D, vč. šachet</t>
  </si>
  <si>
    <t>(22,5+12,8+20,6+17,9+20,4)*2,0*2</t>
  </si>
  <si>
    <t>"pro novou šachtu před skladem kamenických prvků" 2,0*2,0*2</t>
  </si>
  <si>
    <t>16,4*2,0*2</t>
  </si>
  <si>
    <t>"DP01" 10,5*(1,69/2)*2</t>
  </si>
  <si>
    <t>"DP02" 6,5*(1,59/2)*2</t>
  </si>
  <si>
    <t>"DP03" 10,5*(1,55/2)*2</t>
  </si>
  <si>
    <t>"DP04" 5,7*(1,53/2)*2</t>
  </si>
  <si>
    <t>"DP05" 6,5*(1,6/2)*2</t>
  </si>
  <si>
    <t>"DP06" 3,5*(1,6/2)*2</t>
  </si>
  <si>
    <t>"DP07" 5,7*(1,63/2)*2</t>
  </si>
  <si>
    <t>"DP08" 5,8*(1,7/2)*2</t>
  </si>
  <si>
    <t>"DP09" 9,9*(1,79/2)*2</t>
  </si>
  <si>
    <t>"DP10" 11,1*(2,15/2)*2</t>
  </si>
  <si>
    <t>"DP11" 10,5*(2,16/2)*2</t>
  </si>
  <si>
    <t>"DP12" 3,0*(2,59/2)*2</t>
  </si>
  <si>
    <t>151101111</t>
  </si>
  <si>
    <t>Odstranění pažení a rozepření stěn rýh pro podzemní vedení s uložením materiálu na vzdálenost do 3 m od kraje výkopu příložné, hloubky do 2 m</t>
  </si>
  <si>
    <t>-903697748</t>
  </si>
  <si>
    <t>https://podminky.urs.cz/item/CS_URS_2024_01/151101111</t>
  </si>
  <si>
    <t>-959992169</t>
  </si>
  <si>
    <t>na dočasnou deponii - pro zpětné zásypy (a zpět)</t>
  </si>
  <si>
    <t>-1689993791</t>
  </si>
  <si>
    <t>přebytečná zemina na skládku</t>
  </si>
  <si>
    <t>(rýhy1+rýhy2+jáma)-zásyp</t>
  </si>
  <si>
    <t>-365345495</t>
  </si>
  <si>
    <t>předp. skládka vzdál. 13 km = 3x příplatek</t>
  </si>
  <si>
    <t>(rýhy1+rýhy2+jáma-zásyp)*3</t>
  </si>
  <si>
    <t>292651923</t>
  </si>
  <si>
    <t>naložení z mezideponie</t>
  </si>
  <si>
    <t>-1728522962</t>
  </si>
  <si>
    <t>(rýhy1+rýhy2+jáma-zásyp)*1,7</t>
  </si>
  <si>
    <t>-876640110</t>
  </si>
  <si>
    <t>uložení zeminy na mezideponii (pro zpětné zásypy)</t>
  </si>
  <si>
    <t>174151101</t>
  </si>
  <si>
    <t>Zásyp sypaninou z jakékoliv horniny strojně s uložením výkopku ve vrstvách se zhutněním jam, šachet, rýh nebo kolem objektů v těchto vykopávkách</t>
  </si>
  <si>
    <t>-1460706482</t>
  </si>
  <si>
    <t>https://podminky.urs.cz/item/CS_URS_2024_01/174151101</t>
  </si>
  <si>
    <t>obsyp šachet Š a ŠD pískem - odhad 1,5 m3/šachta</t>
  </si>
  <si>
    <t>(5,0+6,0)*1,5</t>
  </si>
  <si>
    <t>"pro novou šachtu před skladem kamenických prvků" 1,0*1,5</t>
  </si>
  <si>
    <t>obsyp OLK - odhad 2,0 m3 (dle potřeby)</t>
  </si>
  <si>
    <t>2,0</t>
  </si>
  <si>
    <t>obsyp lapolu - odhad 3,0 m3 (dle potřeby)</t>
  </si>
  <si>
    <t>3,0</t>
  </si>
  <si>
    <t>zásyp pracovního prostoru vytěženou zeminou</t>
  </si>
  <si>
    <t>"šachty Š a ŠD" (5,0+6,0)*2,5</t>
  </si>
  <si>
    <t>"pro novou šachtu před skladem kamenických prvků" 1,0*2,5</t>
  </si>
  <si>
    <t>"OLK" 3,5</t>
  </si>
  <si>
    <t>zásyp trasy stok S a D (nad obsypání pískem)</t>
  </si>
  <si>
    <t>"Š4-Š5 a ŠD4-ŠD5" (20,4)*2,0*((2,09+2,64)/2-(0,15+0,2+0,3))</t>
  </si>
  <si>
    <t>"Š3-Š4 a ŠD3-ŠD4" 17,9*2,0*((1,79+2,09)/2-(0,15+0,2+0,3))</t>
  </si>
  <si>
    <t>"Š1-Š3 a ŠD1-ŠD3" (22,5+12,8+20,6)*2,0*((1,7+1,79)/2-(0,15+0,2+0,3))</t>
  </si>
  <si>
    <t>přípojka OT (nad obsypání pískem)</t>
  </si>
  <si>
    <t>(16,4+1,0)*2,0*((1,99+1,83)/2-(0,15+0,16+0,3))</t>
  </si>
  <si>
    <t>přípojky DP (nad obsypání pískem)</t>
  </si>
  <si>
    <t>"DP01" 10,5*0,8*(1,69/2-(0,15+0,16+0,3))</t>
  </si>
  <si>
    <t>"DP02" 6,5*0,8*(1,59/2-(0,15+0,16+0,3))</t>
  </si>
  <si>
    <t>"DP03" 10,5*0,8*(1,55/2-(0,15+0,16+0,3))</t>
  </si>
  <si>
    <t>"DP04" 5,7*0,8*(1,53/2-(0,15+0,16+0,3))</t>
  </si>
  <si>
    <t>"DP05" 6,5*0,8*(1,6/2-(0,15+0,16+0,3))</t>
  </si>
  <si>
    <t>"DP06" 3,5*0,8*(1,6/2-(0,15+0,16+0,3))</t>
  </si>
  <si>
    <t>"DP07" 5,7*0,8*(1,63/2-(0,15+0,16+0,3))</t>
  </si>
  <si>
    <t>"DP08" 5,8*0,8*(1,7/2-(0,15+0,16+0,3))</t>
  </si>
  <si>
    <t>"DP09" 9,9*0,8*(1,79/2-(0,15+0,16+0,3))</t>
  </si>
  <si>
    <t>"DP10" 11,1*0,8*(2,15/2-(0,15+0,16+0,3))</t>
  </si>
  <si>
    <t>"DP11" 10,5*0,8*(2,16/2-(0,15+0,16+0,3))</t>
  </si>
  <si>
    <t>"DP12" 3,0*0,8*(2,59/2-(0,15+0,16+0,3))</t>
  </si>
  <si>
    <t>rekonstrukce kanalizace u lapolu (nad obsypání pískem)</t>
  </si>
  <si>
    <t>13,0*0,8*(1,5-(0,15+0,16+0,3))</t>
  </si>
  <si>
    <t>obsyp lapolu (pracovního prostoru)</t>
  </si>
  <si>
    <t>(2,0+0,6*2)*4*0,6*1,2</t>
  </si>
  <si>
    <t>podzemní vedení od chrliče u mostu do vsak. jímky - předp. 0,25 m3/m</t>
  </si>
  <si>
    <t>7,1*0,25</t>
  </si>
  <si>
    <t>58331200</t>
  </si>
  <si>
    <t>štěrkopísek netříděný</t>
  </si>
  <si>
    <t>188097534</t>
  </si>
  <si>
    <t>Poznámka k položce:_x000D_
Včetně přesunu hmot.</t>
  </si>
  <si>
    <t>23*2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</si>
  <si>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</si>
  <si>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</si>
  <si>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532271242</t>
  </si>
  <si>
    <t>https://podminky.urs.cz/item/CS_URS_2024_01/175151101</t>
  </si>
  <si>
    <t>stoka S a D</t>
  </si>
  <si>
    <t>"Š4-Š5 a ŠD4-ŠD5" (20,4)*2,0*(0,2+0,3)</t>
  </si>
  <si>
    <t>"Š1-Š3 a ŠD1-ŠD3" (22,5+12,8+20,6)*2,0*(0,2+0,3)</t>
  </si>
  <si>
    <t>(16,4+1,0)*2,0*(0,16+0,3)</t>
  </si>
  <si>
    <t>"DP01" 10,5*1,0*(0,16+0,3)</t>
  </si>
  <si>
    <t>"DP02" 6,5*1,0*(0,16+0,3)</t>
  </si>
  <si>
    <t>"DP03" 10,5*1,0*(0,16+0,3)</t>
  </si>
  <si>
    <t>"DP04" 5,7*1,0*(0,16+0,3)</t>
  </si>
  <si>
    <t>"DP05" 6,5*1,0*(0,16+0,3)</t>
  </si>
  <si>
    <t>"DP06" 3,5*1,0*(0,16+0,3)</t>
  </si>
  <si>
    <t>"DP07" 5,7*1,0*(0,16+0,3)</t>
  </si>
  <si>
    <t>"DP08" 5,8*1,0*(0,16+0,3)</t>
  </si>
  <si>
    <t>"DP09" 9,9*1,0*(0,16+0,3)</t>
  </si>
  <si>
    <t>"DP10" 11,1*1,0*(0,16+0,3)</t>
  </si>
  <si>
    <t>"DP11" 10,5*1,0*(0,16+0,3)</t>
  </si>
  <si>
    <t>"DP12" 3,0*1,0*(0,16+0,3)</t>
  </si>
  <si>
    <t>přípojky dvorních vpustí - 0,3 m3/m</t>
  </si>
  <si>
    <t>(60,0+3,0)*0,3</t>
  </si>
  <si>
    <t>podzemní vedení od chrliče u mostu do vsak. jímky</t>
  </si>
  <si>
    <t>7,1*0,8*(0,065+0,3)</t>
  </si>
  <si>
    <t>písek2</t>
  </si>
  <si>
    <t>-123155586</t>
  </si>
  <si>
    <t>154,313*2 'Přepočtené koeficientem množství</t>
  </si>
  <si>
    <t>Zakládání</t>
  </si>
  <si>
    <t>211971110</t>
  </si>
  <si>
    <t>Zřízení opláštění výplně z geotextilie odvodňovacích žeber nebo trativodů v rýze nebo zářezu se stěnami šikmými o sklonu do 1:2</t>
  </si>
  <si>
    <t>1013084713</t>
  </si>
  <si>
    <t>https://podminky.urs.cz/item/CS_URS_2024_01/211971110</t>
  </si>
  <si>
    <t>opláštění potrubí drenáže</t>
  </si>
  <si>
    <t>260,0*2*PI*0,05</t>
  </si>
  <si>
    <t>69311081R</t>
  </si>
  <si>
    <t>geotextilie 300 g/m2 návlečná pro drenážní trubky do DN125</t>
  </si>
  <si>
    <t>1071205602</t>
  </si>
  <si>
    <t xml:space="preserve">Poznámka k položce:_x000D_
Podélně spojená kvalitní 100% POP geotextilie 300 g/m2, která je speciálně založena do skladných kartónů s otvorem pro snadné odvíjení._x000D_
Požadavkům odpovídá např. ref. výrobek GEOSack._x000D_
</t>
  </si>
  <si>
    <t>260*1,05 'Přepočtené koeficientem množství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</si>
  <si>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</si>
  <si>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</si>
  <si>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-1334608287</t>
  </si>
  <si>
    <t>https://podminky.urs.cz/item/CS_URS_2024_01/212752101</t>
  </si>
  <si>
    <t>Poznámka k položce:_x000D_
Drenážní trubky s vysokou mechanickou a chemickou odolností, vyrobené z polyethylénu dle normy DIN 4262-1. Typ R1, STO-AO 224-6/2008_x000D_
Vysoká pevnost a odolnost proti nárazu, zachování dobré flexibility smotku i za nízkých teplot._x000D_
Vysoká vsakovací schopnost. Veliké vstupní otvory zabraňují zanesení a ucpání drenáže. Chemická odolnost proti vápnění – materiál drenáží PE odolává vápnění, které se používá při stabilizaci podloží._x000D_
Trubky v normalizovaném průměrech: DN 100 _x000D_
Pro napojování drenážních trub budou použity systémové prvky jako spojky, odbočky 90st, výpusti a př.další._x000D_
Požadavkům odpovídá např. ref. výrobek KORUDRAIN.</t>
  </si>
  <si>
    <t>Svislé a kompletní konstrukce</t>
  </si>
  <si>
    <t>386121114</t>
  </si>
  <si>
    <t>Montáž odlučovačů tuků a olejů železobetonových, průtoku 10 l/s</t>
  </si>
  <si>
    <t>764929240</t>
  </si>
  <si>
    <t>https://podminky.urs.cz/item/CS_URS_2024_01/386121114</t>
  </si>
  <si>
    <t>Poznámka k položce:_x000D_
Upřesnění položky: lapák tuku NS4 betonový, vč. souvisejících konstrukcí, napojení a vystrojení.</t>
  </si>
  <si>
    <t>59432167</t>
  </si>
  <si>
    <t>lapák tuků žb, průtok 10L/s, objem jímky 2000L, DN 150, bez nádstavce a desky</t>
  </si>
  <si>
    <t>-1401819606</t>
  </si>
  <si>
    <t>59432203</t>
  </si>
  <si>
    <t>zákrytová deska, D1475/1200,1x poklop D400, základní</t>
  </si>
  <si>
    <t>-588982016</t>
  </si>
  <si>
    <t>Poznámka k položce:_x000D_
Upřesnění položky: pro lapák tuku NS4 betonový, vč. souvisejících konstrukcí, napojení a vystrojení.</t>
  </si>
  <si>
    <t>386131112</t>
  </si>
  <si>
    <t>Montáž odlučovačů tuků a olejů polyetylenových, průtoku 4 l/s</t>
  </si>
  <si>
    <t>-42735711</t>
  </si>
  <si>
    <t>https://podminky.urs.cz/item/CS_URS_2024_01/386131112</t>
  </si>
  <si>
    <t>Poznámka k položce:_x000D_
Přesný typ dle projektanta! Vč. souvisejících konstrukcí (zákrytová deska, poklop, atp.), napojení a vystrojení.</t>
  </si>
  <si>
    <t>56241550</t>
  </si>
  <si>
    <t>odlučovač tuků plastový průtok 4L/s poklopy do 3,5t</t>
  </si>
  <si>
    <t>1617041926</t>
  </si>
  <si>
    <t>Vodorovné konstrukce</t>
  </si>
  <si>
    <t>451573111</t>
  </si>
  <si>
    <t>Lože pod potrubí, stoky a drobné objekty v otevřeném výkopu z písku a štěrkopísku do 63 mm</t>
  </si>
  <si>
    <t>1585326779</t>
  </si>
  <si>
    <t>https://podminky.urs.cz/item/CS_URS_2024_01/451573111</t>
  </si>
  <si>
    <t>pod potrubí</t>
  </si>
  <si>
    <t>"Š4-Š5 a ŠD4-ŠD5" (20,4)*2,0*0,15</t>
  </si>
  <si>
    <t>"Š1-Š3 a ŠD1-ŠD3" (22,5+12,8+20,6)*2,0*0,15</t>
  </si>
  <si>
    <t>(16,4+1,0)*2,0*0,1</t>
  </si>
  <si>
    <t>"DP01" 10,5*0,8*0,15</t>
  </si>
  <si>
    <t>"DP02" 6,5*0,8*0,15</t>
  </si>
  <si>
    <t>"DP03" 10,5*0,8*0,15</t>
  </si>
  <si>
    <t>"DP04" 5,7*0,8*0,15</t>
  </si>
  <si>
    <t>"DP05" 6,5*0,8*0,15</t>
  </si>
  <si>
    <t>"DP06" 3,5*0,8*0,15</t>
  </si>
  <si>
    <t>"DP07" 5,7*0,8*0,15</t>
  </si>
  <si>
    <t>"DP08" 5,8*0,8*0,15</t>
  </si>
  <si>
    <t>"DP09" 9,9*0,8*0,15</t>
  </si>
  <si>
    <t>"DP10" 11,1*0,8*0,15</t>
  </si>
  <si>
    <t>"DP11" 10,5*0,8*0,15</t>
  </si>
  <si>
    <t>"DP12" 3,0*0,8*0,15</t>
  </si>
  <si>
    <t>lože pod DP v místě napojení na svod (dle potřeby)</t>
  </si>
  <si>
    <t>12,0*0,3*0,3*0,15</t>
  </si>
  <si>
    <t>lože pod šachty Š a ŠD</t>
  </si>
  <si>
    <t>(6,0+5,0)*0,5*0,5*0,15</t>
  </si>
  <si>
    <t>"pro novou šachtu před skladem kamenických prvků" 1,0*0,5*0,5*0,15</t>
  </si>
  <si>
    <t>lože pod OLK</t>
  </si>
  <si>
    <t>1,0*1,0*0,2</t>
  </si>
  <si>
    <t>lože pod dvorní vpustě</t>
  </si>
  <si>
    <t>16,0*0,5*0,5*0,15</t>
  </si>
  <si>
    <t>pod lapol</t>
  </si>
  <si>
    <t>2,0*2,0*0,2</t>
  </si>
  <si>
    <t>(60,0+3,0)*1,0*0,15</t>
  </si>
  <si>
    <t>7,1*0,8*0,15</t>
  </si>
  <si>
    <t>písek3</t>
  </si>
  <si>
    <t>452112112</t>
  </si>
  <si>
    <t>Osazení betonových dílců prstenců nebo rámů pod poklopy a mříže, výšky do 100 mm</t>
  </si>
  <si>
    <t>-1668883201</t>
  </si>
  <si>
    <t>https://podminky.urs.cz/item/CS_URS_2024_01/452112112</t>
  </si>
  <si>
    <t>Poznámka k položce:_x000D_
Přesný typ a skladba šachet dle projtanta. Vč. dodávky a montáže všech souvisejících konstrukcí a prací jinde neuvedených.</t>
  </si>
  <si>
    <t>pozn.: přesná skladba šachet dle projektanta</t>
  </si>
  <si>
    <t>ref. typ A</t>
  </si>
  <si>
    <t>v. 60 mm</t>
  </si>
  <si>
    <t>"Š1" 1,0</t>
  </si>
  <si>
    <t>"ŠD1" 1,0</t>
  </si>
  <si>
    <t>"ŠD2" 1,0</t>
  </si>
  <si>
    <t>v. 80 mm</t>
  </si>
  <si>
    <t>"ŠD3" 2,0</t>
  </si>
  <si>
    <t>v. 100 mm</t>
  </si>
  <si>
    <t>ref. typ TBW</t>
  </si>
  <si>
    <t>v. 40 mm</t>
  </si>
  <si>
    <t>"ŠD6" 1,0</t>
  </si>
  <si>
    <t>"Š5" 1,0</t>
  </si>
  <si>
    <t>"ŠD4" 1,0</t>
  </si>
  <si>
    <t>59224184</t>
  </si>
  <si>
    <t>prstenec šachtový vyrovnávací betonový 625x120x40mm</t>
  </si>
  <si>
    <t>-1939383894</t>
  </si>
  <si>
    <t>Poznámka k položce:_x000D_
Přesný typ dle projektanta. Ref. výrobek TBW - dodavatel je oprávněn nabídnout rovnocenné řešení.</t>
  </si>
  <si>
    <t>59224185</t>
  </si>
  <si>
    <t>prstenec šachtový vyrovnávací betonový 625x120x60mm</t>
  </si>
  <si>
    <t>-585129773</t>
  </si>
  <si>
    <t>59224176</t>
  </si>
  <si>
    <t>prstenec šachtový vyrovnávací betonový 625x120x80mm</t>
  </si>
  <si>
    <t>511879665</t>
  </si>
  <si>
    <t>59224011</t>
  </si>
  <si>
    <t>prstenec šachtový vyrovnávací betonový 625x100x60mm</t>
  </si>
  <si>
    <t>-1442682177</t>
  </si>
  <si>
    <t>Poznámka k položce:_x000D_
Přesný typ dle projektanta. Ref. výrobek DN800 A-typ - dodavatel je oprávněn nabídnout rovnocenné řešení.</t>
  </si>
  <si>
    <t>31</t>
  </si>
  <si>
    <t>59224012</t>
  </si>
  <si>
    <t>prstenec šachtový vyrovnávací betonový 625x100x80mm</t>
  </si>
  <si>
    <t>2106615683</t>
  </si>
  <si>
    <t>32</t>
  </si>
  <si>
    <t>59224013</t>
  </si>
  <si>
    <t>prstenec šachtový vyrovnávací betonový 625x100x100mm</t>
  </si>
  <si>
    <t>-501989047</t>
  </si>
  <si>
    <t>33</t>
  </si>
  <si>
    <t>59224348</t>
  </si>
  <si>
    <t>těsnění elastomerové pro spojení šachetních dílů DN 1000</t>
  </si>
  <si>
    <t>1435238548</t>
  </si>
  <si>
    <t>Poznámka k položce:_x000D_
Upřesnění položky: DN těsnění dle potřeby a použitých DN skruží.</t>
  </si>
  <si>
    <t>pro prstence v. do 100 mm, ostatní viz další položky</t>
  </si>
  <si>
    <t>9,0</t>
  </si>
  <si>
    <t>34</t>
  </si>
  <si>
    <t>452112122</t>
  </si>
  <si>
    <t>Osazení betonových dílců prstenců nebo rámů pod poklopy a mříže, výšky přes 100 do 200 mm</t>
  </si>
  <si>
    <t>-333627424</t>
  </si>
  <si>
    <t>https://podminky.urs.cz/item/CS_URS_2024_01/452112122</t>
  </si>
  <si>
    <t>v. 120 mm</t>
  </si>
  <si>
    <t>"Š2" 2,0</t>
  </si>
  <si>
    <t>"Š3" 2,0</t>
  </si>
  <si>
    <t>"Š4" 2,0</t>
  </si>
  <si>
    <t>"ŠD2A" 2,0</t>
  </si>
  <si>
    <t>"ŠD5" 1,0</t>
  </si>
  <si>
    <t>"ŠD6" 2,0</t>
  </si>
  <si>
    <t>35</t>
  </si>
  <si>
    <t>59224188</t>
  </si>
  <si>
    <t>prstenec šachtový vyrovnávací betonový 625x120x120mm</t>
  </si>
  <si>
    <t>137233373</t>
  </si>
  <si>
    <t>36</t>
  </si>
  <si>
    <t>59224014</t>
  </si>
  <si>
    <t>prstenec šachtový vyrovnávací betonový 625x100x120mm</t>
  </si>
  <si>
    <t>-1819037515</t>
  </si>
  <si>
    <t>37</t>
  </si>
  <si>
    <t>-898135735</t>
  </si>
  <si>
    <t>pro prstence v. 100-120 mm, ostatní viz další položky</t>
  </si>
  <si>
    <t>12,0</t>
  </si>
  <si>
    <t>38</t>
  </si>
  <si>
    <t>452112132</t>
  </si>
  <si>
    <t>Osazení betonových dílců prstenců nebo rámů pod poklopy a mříže, výšky přes 200 mm</t>
  </si>
  <si>
    <t>1997102143</t>
  </si>
  <si>
    <t>https://podminky.urs.cz/item/CS_URS_2024_01/452112132</t>
  </si>
  <si>
    <t>bet. skruže pod poklopy nízkých sestav</t>
  </si>
  <si>
    <t>"Š2" 1,0</t>
  </si>
  <si>
    <t>"Š3" 1,0</t>
  </si>
  <si>
    <t>"Š4" 1,0</t>
  </si>
  <si>
    <t>"ŠD2A" 1,0</t>
  </si>
  <si>
    <t>"ŠD3" 1,0</t>
  </si>
  <si>
    <t>39</t>
  </si>
  <si>
    <t>59224522</t>
  </si>
  <si>
    <t>deska betonová přechodová šachty DN 1200 kanalizační 120/100x27cm</t>
  </si>
  <si>
    <t>-2041299287</t>
  </si>
  <si>
    <t>Poznámka k položce:_x000D_
Upřesnění položky: pro nízkou šachtu DN100. Ref. výrobek TZK-Q 230/120-800 T SP - dodavatel je oprávněn nabídnout rovnocenné řešení.</t>
  </si>
  <si>
    <t>40</t>
  </si>
  <si>
    <t>-1707240465</t>
  </si>
  <si>
    <t>pro přechodové desky nízkých sestav, ostatní viz další položky</t>
  </si>
  <si>
    <t>8,0</t>
  </si>
  <si>
    <t>41</t>
  </si>
  <si>
    <t>452311131</t>
  </si>
  <si>
    <t>Podkladní a zajišťovací konstrukce z betonu prostého v otevřeném výkopu bez zvýšených nároků na prostředí desky pod potrubí, stoky a drobné objekty z betonu tř. C 12/15</t>
  </si>
  <si>
    <t>1994587589</t>
  </si>
  <si>
    <t>https://podminky.urs.cz/item/CS_URS_2024_01/452311131</t>
  </si>
  <si>
    <t>pozn.: dle potřeby, fixace šachet a napojovacích bodů</t>
  </si>
  <si>
    <t>pod napojení přípojek DP a OT - 0,1 m3/kus</t>
  </si>
  <si>
    <t>(12,0+1,0)*0,1</t>
  </si>
  <si>
    <t>pod napojení na stávající vedení (D, S, OT) - 0,1 m3/kus</t>
  </si>
  <si>
    <t>(2,0+2,0+2,0)*0,1</t>
  </si>
  <si>
    <t>šachty Š a ŠD - 0,3 m3/kus</t>
  </si>
  <si>
    <t>(6,0+5,0)*0,3</t>
  </si>
  <si>
    <t>"pro novou šachtu před skladem kamenických prvků" 1,0*0,3</t>
  </si>
  <si>
    <t>pod OLK (předběžně, dle PD)</t>
  </si>
  <si>
    <t>0,3</t>
  </si>
  <si>
    <t>spojky in-situ - 0,1 m3/kus</t>
  </si>
  <si>
    <t>(9,0+6,0+1,0)*0,1</t>
  </si>
  <si>
    <t>pod lapol (předběžně, dle PD)</t>
  </si>
  <si>
    <t>(1,86+0,2)*(0,9+0,2)*0,2</t>
  </si>
  <si>
    <t>Trubní vedení</t>
  </si>
  <si>
    <t>42</t>
  </si>
  <si>
    <t>830361811</t>
  </si>
  <si>
    <t>Bourání stávajícího potrubí z kameninových trub v otevřeném výkopu DN přes 150 do 250</t>
  </si>
  <si>
    <t>343803772</t>
  </si>
  <si>
    <t>https://podminky.urs.cz/item/CS_URS_2024_01/830361811</t>
  </si>
  <si>
    <t>rekonstrukce kanalizace</t>
  </si>
  <si>
    <t>stoka S+D</t>
  </si>
  <si>
    <t>91,2+94,2</t>
  </si>
  <si>
    <t>12,0+7,0+12,0+7,0+12,0+6,5+6,0+6,0+10,0+9,0+13,0+3,0</t>
  </si>
  <si>
    <t>43</t>
  </si>
  <si>
    <t>871313122</t>
  </si>
  <si>
    <t>Montáž kanalizačního potrubí z tvrdého PVC-U hladkého plnostěnného tuhost SN 10 DN 160</t>
  </si>
  <si>
    <t>1621795248</t>
  </si>
  <si>
    <t>https://podminky.urs.cz/item/CS_URS_2024_01/871313122</t>
  </si>
  <si>
    <t>Poznámka k položce:_x000D_
Upřesnění položky: montáž potrubí DN160 a DN110, vč. všech souvisejících tvarovek, kolen, těsnění atp.</t>
  </si>
  <si>
    <t>DN110</t>
  </si>
  <si>
    <t>napojení dvorních vpustí</t>
  </si>
  <si>
    <t>60,0</t>
  </si>
  <si>
    <t>DN160</t>
  </si>
  <si>
    <t>"DP01" 10,5</t>
  </si>
  <si>
    <t>"DP02" 6,5</t>
  </si>
  <si>
    <t>"DP03" 10,5</t>
  </si>
  <si>
    <t>"DP04" 5,7</t>
  </si>
  <si>
    <t>"DP05" 6,5</t>
  </si>
  <si>
    <t>"DP06" 3,5</t>
  </si>
  <si>
    <t>"DP07" 5,7</t>
  </si>
  <si>
    <t>"DP08" 5,8</t>
  </si>
  <si>
    <t>"DP09" 9,9</t>
  </si>
  <si>
    <t>"DP10" 11,1</t>
  </si>
  <si>
    <t>"DP11" 10,5</t>
  </si>
  <si>
    <t>"DP12" 3,0</t>
  </si>
  <si>
    <t>(16,4+1,0)</t>
  </si>
  <si>
    <t>napojení liniového žlabu</t>
  </si>
  <si>
    <t>rekonstrukce stávajícího vedení - lapol</t>
  </si>
  <si>
    <t>13,0</t>
  </si>
  <si>
    <t>44</t>
  </si>
  <si>
    <t>28611171</t>
  </si>
  <si>
    <t>trubka kanalizační PVC-U plnostěnná jednovrstvá DN 110x3000mm SN10</t>
  </si>
  <si>
    <t>72045679</t>
  </si>
  <si>
    <t>Poznámka k položce:_x000D_
Včetně všech tvarovek, kolen, redukcí, těsnících kroužků atp. jinde neuvedených. Přesná specifikace potrubí dle projektanta.</t>
  </si>
  <si>
    <t>60*1,03 'Přepočtené koeficientem množství</t>
  </si>
  <si>
    <t>45</t>
  </si>
  <si>
    <t>28611174</t>
  </si>
  <si>
    <t>trubka kanalizační PVC-U plnostěnná jednovrstvá DN 160x3000mm SN10</t>
  </si>
  <si>
    <t>-1501616640</t>
  </si>
  <si>
    <t>122,6*1,03 'Přepočtené koeficientem množství</t>
  </si>
  <si>
    <t>46</t>
  </si>
  <si>
    <t>871353122</t>
  </si>
  <si>
    <t>Montáž kanalizačního potrubí z tvrdého PVC-U hladkého plnostěnného tuhost SN 10 DN 200</t>
  </si>
  <si>
    <t>-772960087</t>
  </si>
  <si>
    <t>https://podminky.urs.cz/item/CS_URS_2024_01/871353122</t>
  </si>
  <si>
    <t>Poznámka k položce:_x000D_
Upřesnění položky: vč. všech souvisejících tvarovek, kolen, těsnění atp.</t>
  </si>
  <si>
    <t>stoka S</t>
  </si>
  <si>
    <t>20,3+33,6+17,9+19,4</t>
  </si>
  <si>
    <t>stoka D</t>
  </si>
  <si>
    <t>22,5+12,8+20,6+17,9+20,4</t>
  </si>
  <si>
    <t>47</t>
  </si>
  <si>
    <t>28611177</t>
  </si>
  <si>
    <t>trubka kanalizační PVC-U plnostěnná jednovrstvá DN 200x3000mm SN10</t>
  </si>
  <si>
    <t>-1044892938</t>
  </si>
  <si>
    <t>185,4*1,03 'Přepočtené koeficientem množství</t>
  </si>
  <si>
    <t>48</t>
  </si>
  <si>
    <t>721174004</t>
  </si>
  <si>
    <t>Potrubí z trub polypropylenových svodné (ležaté) DN 75</t>
  </si>
  <si>
    <t>1572630999</t>
  </si>
  <si>
    <t>https://podminky.urs.cz/item/CS_URS_2024_01/721174004</t>
  </si>
  <si>
    <t>Poznámka k položce:_x000D_
Upřesnění položky: DN65, vč. spojky a napojení na svislý svod a stáv. vsak. jímku. Přesný typ potrubí dle projektanta.</t>
  </si>
  <si>
    <t>podzemní vedení od chrliče u mostu do vsak. jímky, přesný typ potrubí dle projektanta</t>
  </si>
  <si>
    <t>7,1</t>
  </si>
  <si>
    <t>49</t>
  </si>
  <si>
    <t>871365811</t>
  </si>
  <si>
    <t>Bourání stávajícího potrubí z PVC nebo polypropylenu PP v otevřeném výkopu DN přes 150 do 250</t>
  </si>
  <si>
    <t>925795088</t>
  </si>
  <si>
    <t>https://podminky.urs.cz/item/CS_URS_2024_01/871365811</t>
  </si>
  <si>
    <t>rekonstrukce lapolu</t>
  </si>
  <si>
    <t>50</t>
  </si>
  <si>
    <t>890831851</t>
  </si>
  <si>
    <t>Bourání šachet a jímek strojně velikosti obestavěného prostoru přes 1,5 do 3 m3 z plastu</t>
  </si>
  <si>
    <t>CS ÚRS 2023 02</t>
  </si>
  <si>
    <t>-1460625121</t>
  </si>
  <si>
    <t>https://podminky.urs.cz/item/CS_URS_2023_02/890831851</t>
  </si>
  <si>
    <t>Poznámka k položce:_x000D_
Včetně poklopů a ostatního příslušenství.</t>
  </si>
  <si>
    <t>vybourání stávajícího lapolu - LPT 2-V</t>
  </si>
  <si>
    <t>1,15*1,5*1,51</t>
  </si>
  <si>
    <t>51</t>
  </si>
  <si>
    <t>877310430</t>
  </si>
  <si>
    <t>Montáž tvarovek na kanalizačním plastovém potrubí z PP nebo PVC-U korugovaného nebo žebrovaného spojek, redukcí nebo navrtávacích sedel DN 150</t>
  </si>
  <si>
    <t>1718902783</t>
  </si>
  <si>
    <t>https://podminky.urs.cz/item/CS_URS_2024_01/877310430</t>
  </si>
  <si>
    <t>Poznámka k položce:_x000D_
Upřesnění položky: pro DN110, DN150. Vč. všech ostatních souvisejících konstrukcí a prací jinde neuvedených.</t>
  </si>
  <si>
    <t>pozn.: ostatní tvarovky (kolena, spojky, atp.) viz ost. položky</t>
  </si>
  <si>
    <t>spojky in-situ</t>
  </si>
  <si>
    <t>pro napojení dvorní vpusti u stáv. čerp. jímky za skladem kamenických prvků</t>
  </si>
  <si>
    <t>1,0</t>
  </si>
  <si>
    <t>52</t>
  </si>
  <si>
    <t>28611738R</t>
  </si>
  <si>
    <t>spojka in-situ PVC KG DN 110</t>
  </si>
  <si>
    <t>397469938</t>
  </si>
  <si>
    <t>Poznámka k položce:_x000D_
Pozn.: navrtávka vč. těsnění do stáv. vedení DK. Přesný typ dle projektanta.</t>
  </si>
  <si>
    <t>53</t>
  </si>
  <si>
    <t>877265211</t>
  </si>
  <si>
    <t>Montáž tvarovek na kanalizačním plastovém potrubí z PP nebo PVC-U hladkého plnostěnného kolen, víček nebo hrdlových uzávěrů DN 100</t>
  </si>
  <si>
    <t>1483596466</t>
  </si>
  <si>
    <t>https://podminky.urs.cz/item/CS_URS_2024_01/877265211</t>
  </si>
  <si>
    <t>Poznámka k položce:_x000D_
Vč. všech ostatních souvisejících konstrukcí a prací jinde neuvedených.</t>
  </si>
  <si>
    <t>spojky drenážního potrubí</t>
  </si>
  <si>
    <t>10,0</t>
  </si>
  <si>
    <t>výpusti drenážního potrubí</t>
  </si>
  <si>
    <t>4,0</t>
  </si>
  <si>
    <t>54</t>
  </si>
  <si>
    <t>28613250</t>
  </si>
  <si>
    <t>nátrubek spojovací PE drenážního systému komunikací, letišť a sportovišť DN 100</t>
  </si>
  <si>
    <t>-103280964</t>
  </si>
  <si>
    <t>55</t>
  </si>
  <si>
    <t>28610443</t>
  </si>
  <si>
    <t>výtokový kus drenážního potrubí systému budov DN 100 s perforovanou klapkou</t>
  </si>
  <si>
    <t>1042155364</t>
  </si>
  <si>
    <t>56</t>
  </si>
  <si>
    <t>877265221</t>
  </si>
  <si>
    <t>Montáž tvarovek na kanalizačním plastovém potrubí z PP nebo PVC-U hladkého plnostěnného odboček DN 100</t>
  </si>
  <si>
    <t>-1005736903</t>
  </si>
  <si>
    <t>https://podminky.urs.cz/item/CS_URS_2024_01/877265221</t>
  </si>
  <si>
    <t>odbočky pro drenážní potrubí</t>
  </si>
  <si>
    <t>57</t>
  </si>
  <si>
    <t>28613290</t>
  </si>
  <si>
    <t>tvarovka T-kus PE drenážního systému komunikací, letišť a sportovišť DN 100</t>
  </si>
  <si>
    <t>634759966</t>
  </si>
  <si>
    <t>58</t>
  </si>
  <si>
    <t>894410103</t>
  </si>
  <si>
    <t>Osazení betonových dílců šachet kanalizačních dno DN 1000, výšky 1000 mm</t>
  </si>
  <si>
    <t>118112787</t>
  </si>
  <si>
    <t>https://podminky.urs.cz/item/CS_URS_2024_01/894410103</t>
  </si>
  <si>
    <t>59</t>
  </si>
  <si>
    <t>59224339</t>
  </si>
  <si>
    <t>dno betonové šachty DN 1000 kanalizační výšky 100cm</t>
  </si>
  <si>
    <t>-495505849</t>
  </si>
  <si>
    <t>Poznámka k položce:_x000D_
Upřesnění položky: přesný tvar a typ dle projektanta. Směr přítoku a odtoku dna viz PD. Ref. výrobek TZB-Q Perfect - dodavatel je oprávněn nabídnout rovnocenné řešení.</t>
  </si>
  <si>
    <t>60</t>
  </si>
  <si>
    <t>-367729540</t>
  </si>
  <si>
    <t>pro dna šachet ostatní viz další položky</t>
  </si>
  <si>
    <t>61</t>
  </si>
  <si>
    <t>894410211</t>
  </si>
  <si>
    <t>Osazení betonových dílců šachet kanalizačních skruž rovná DN 1000, výšky 250 mm</t>
  </si>
  <si>
    <t>850095637</t>
  </si>
  <si>
    <t>https://podminky.urs.cz/item/CS_URS_2024_01/894410211</t>
  </si>
  <si>
    <t>62</t>
  </si>
  <si>
    <t>59224065</t>
  </si>
  <si>
    <t>skruž betonová DN 1000x250 100x25x12cm</t>
  </si>
  <si>
    <t>-436793340</t>
  </si>
  <si>
    <t>Poznámka k položce:_x000D_
Ref. výrobek TBS-Q 1000/250/120 SP - dodavatel je oprávněn nabídnout rovnocenné řešení.</t>
  </si>
  <si>
    <t>63</t>
  </si>
  <si>
    <t>1804688644</t>
  </si>
  <si>
    <t>pro skruže vysokých sestav, ostatní viz další položky</t>
  </si>
  <si>
    <t>64</t>
  </si>
  <si>
    <t>894410212</t>
  </si>
  <si>
    <t>Osazení betonových dílců šachet kanalizačních skruž rovná DN 1000, výšky 500 mm</t>
  </si>
  <si>
    <t>-742450288</t>
  </si>
  <si>
    <t>https://podminky.urs.cz/item/CS_URS_2024_01/894410212</t>
  </si>
  <si>
    <t>65</t>
  </si>
  <si>
    <t>59224067</t>
  </si>
  <si>
    <t>skruž betonová DN 1000x500 100x50x12cm</t>
  </si>
  <si>
    <t>130292548</t>
  </si>
  <si>
    <t>Poznámka k položce:_x000D_
Ref. výrobek TBS-Q 1000/500/120 SP - dodavatel je oprávněn nabídnout rovnocenné řešení.</t>
  </si>
  <si>
    <t>66</t>
  </si>
  <si>
    <t>-405740106</t>
  </si>
  <si>
    <t>67</t>
  </si>
  <si>
    <t>894410213</t>
  </si>
  <si>
    <t>Osazení betonových dílců šachet kanalizačních skruž rovná DN 1000, výšky 1000 mm</t>
  </si>
  <si>
    <t>-1914672837</t>
  </si>
  <si>
    <t>https://podminky.urs.cz/item/CS_URS_2024_01/894410213</t>
  </si>
  <si>
    <t>68</t>
  </si>
  <si>
    <t>59224069</t>
  </si>
  <si>
    <t>skruž betonová DN 1000x1000 100x100x12cm</t>
  </si>
  <si>
    <t>-1426166703</t>
  </si>
  <si>
    <t>Poznámka k položce:_x000D_
Ref. výrobek TBS-Q 1000/1000/120 SP - dodavatel je oprávněn nabídnout rovnocenné řešení.</t>
  </si>
  <si>
    <t>69</t>
  </si>
  <si>
    <t>26526837</t>
  </si>
  <si>
    <t>70</t>
  </si>
  <si>
    <t>894410232</t>
  </si>
  <si>
    <t>Osazení betonových dílců šachet kanalizačních skruž přechodová (konus) DN 1000</t>
  </si>
  <si>
    <t>-1846641313</t>
  </si>
  <si>
    <t>https://podminky.urs.cz/item/CS_URS_2024_01/894410232</t>
  </si>
  <si>
    <t>71</t>
  </si>
  <si>
    <t>59224312</t>
  </si>
  <si>
    <t>konus betonové šachty DN 1000 kanalizační 100x62,5x58cm tl stěny 12 stupadla poplastovaná</t>
  </si>
  <si>
    <t>1623146479</t>
  </si>
  <si>
    <t>Poznámka k položce:_x000D_
Ref. výrobek TBR-Q 600/1000x625/120 SPK - dodavatel je oprávněn nabídnout rovnocenné řešení.</t>
  </si>
  <si>
    <t>72</t>
  </si>
  <si>
    <t>1355672228</t>
  </si>
  <si>
    <t>pro kónus vysokých sestav, ostatní viz další položky</t>
  </si>
  <si>
    <t>73</t>
  </si>
  <si>
    <t>894811113</t>
  </si>
  <si>
    <t>Revizní šachta z tvrdého PVC v otevřeném výkopu typ přímý (DN šachty/DN trubního vedení) DN 315/160, hloubka od 1360 do 1730 mm</t>
  </si>
  <si>
    <t>-1726355406</t>
  </si>
  <si>
    <t>https://podminky.urs.cz/item/CS_URS_2024_01/894811113</t>
  </si>
  <si>
    <t>Poznámka k položce:_x000D_
Upřesnění položky: DN 300 podle DIN 4095, výška 800 mm, 3 možnosti připojení, litinový poklop, případně usazovací dno._x000D_
Požadavkům odpovídá např. drenážní šachta ref. výrobek “Compact” DN 300</t>
  </si>
  <si>
    <t>74</t>
  </si>
  <si>
    <t>28655318</t>
  </si>
  <si>
    <t>lapač nečistot k drenážní šachtě pro liniové stavby</t>
  </si>
  <si>
    <t>-1540958548</t>
  </si>
  <si>
    <t>75</t>
  </si>
  <si>
    <t>721219621</t>
  </si>
  <si>
    <t>Podlahové vpusti montáž dvorních vtoků ostatních typů DN 110/160</t>
  </si>
  <si>
    <t>2021986143</t>
  </si>
  <si>
    <t>https://podminky.urs.cz/item/CS_URS_2024_01/721219621</t>
  </si>
  <si>
    <t>Poznámka k položce:_x000D_
Upřesnění položky: osazení polymerbetonové dvorní vpusti.</t>
  </si>
  <si>
    <t>76</t>
  </si>
  <si>
    <t>59223150</t>
  </si>
  <si>
    <t>vpusť dvorní polymerbetonová B125 300x300mm litinový rošt</t>
  </si>
  <si>
    <t>-1909431406</t>
  </si>
  <si>
    <t xml:space="preserve">Poznámka k položce:_x000D_
Upřesnění položky: dvorní vpusť půdorysu 300x300mm s litinovým roštem a stavební výšky 452mm; B 125_x000D_
Vpust je včetně roštů, s kalovým košem, zápachovým uzávěrem a možností napojení DN100. _x000D_
Pojezdové pro zátěžové třídy A 15-B 125 kN. _x000D_
Výrobku odpovídá např. ref. výrobek MEAGARD dvorní vpusť 300x300mm s litinovým roštem._x000D_
</t>
  </si>
  <si>
    <t>77</t>
  </si>
  <si>
    <t>899104112</t>
  </si>
  <si>
    <t>Osazení poklopů litinových, ocelových nebo železobetonových včetně rámů pro třídu zatížení D400, E600</t>
  </si>
  <si>
    <t>-150049093</t>
  </si>
  <si>
    <t>https://podminky.urs.cz/item/CS_URS_2024_01/899104112</t>
  </si>
  <si>
    <t>78</t>
  </si>
  <si>
    <t>28661935</t>
  </si>
  <si>
    <t>poklop šachtový litinový DN 600 pro třídu zatížení D400</t>
  </si>
  <si>
    <t>-1364665235</t>
  </si>
  <si>
    <t>Poznámka k položce:_x000D_
Přesná velikost a typ dle projektanta. Pant se zámkem.</t>
  </si>
  <si>
    <t>79</t>
  </si>
  <si>
    <t>899722114</t>
  </si>
  <si>
    <t>Krytí potrubí z plastů výstražnou fólií z PVC šířky přes 34 do 40 cm</t>
  </si>
  <si>
    <t>-1887823943</t>
  </si>
  <si>
    <t>https://podminky.urs.cz/item/CS_URS_2024_01/899722114</t>
  </si>
  <si>
    <t>(10,5+6,5+10,5+5,7+6,5+3,5+5,7+5,8+9,9+11,1+10,5+3,0)</t>
  </si>
  <si>
    <t>80</t>
  </si>
  <si>
    <t>890411851</t>
  </si>
  <si>
    <t>Bourání šachet a jímek strojně velikosti obestavěného prostoru do 1,5 m3 z prefabrikovaných skruží</t>
  </si>
  <si>
    <t>560030554</t>
  </si>
  <si>
    <t>https://podminky.urs.cz/item/CS_URS_2024_01/890411851</t>
  </si>
  <si>
    <t>splašková</t>
  </si>
  <si>
    <t>"Š3" PI*0,5*0,5*1,8</t>
  </si>
  <si>
    <t>"Š2" PI*0,5*0,5*1,48</t>
  </si>
  <si>
    <t>"Š1" PI*0,5*0,5*1,54</t>
  </si>
  <si>
    <t>dešťová</t>
  </si>
  <si>
    <t>"ŠD2A" PI*0,5*0,5*1,65</t>
  </si>
  <si>
    <t>"ŠD2" PI*0,5*0,5*1,38</t>
  </si>
  <si>
    <t>"ŠD1" PI*0,5*0,5*1,55</t>
  </si>
  <si>
    <t>"ŠD6-u skladu" PI*0,5*0,5*1,55</t>
  </si>
  <si>
    <t>81</t>
  </si>
  <si>
    <t>890431851</t>
  </si>
  <si>
    <t>Bourání šachet a jímek strojně velikosti obestavěného prostoru přes 1,5 do 3 m3 z prefabrikovaných skruží</t>
  </si>
  <si>
    <t>2044388370</t>
  </si>
  <si>
    <t>https://podminky.urs.cz/item/CS_URS_2024_01/890431851</t>
  </si>
  <si>
    <t>"Š5" PI*0,5*0,5*2,8</t>
  </si>
  <si>
    <t>"Š4" PI*0,5*0,5*2,19</t>
  </si>
  <si>
    <t>"ŠD5" PI*0,5*0,5*2,49</t>
  </si>
  <si>
    <t>82</t>
  </si>
  <si>
    <t>899620121</t>
  </si>
  <si>
    <t>Obetonování plastových šachet z polypropylenu betonem prostým v otevřeném výkopu, beton tř. C 12/15</t>
  </si>
  <si>
    <t>-1634353214</t>
  </si>
  <si>
    <t>https://podminky.urs.cz/item/CS_URS_2024_01/899620121</t>
  </si>
  <si>
    <t>Poznámka k položce:_x000D_
Upřesnění položky: obetonování dvorních vpustí. Včetně přesunu hmot.</t>
  </si>
  <si>
    <t>dvorní vpusti - předp. 0,15 m3/kus</t>
  </si>
  <si>
    <t>0,15*16</t>
  </si>
  <si>
    <t>83</t>
  </si>
  <si>
    <t>899641111</t>
  </si>
  <si>
    <t>Bednění pro obetonování plastových šachet v otevřeném výkopu hranatých zřízení</t>
  </si>
  <si>
    <t>1361763333</t>
  </si>
  <si>
    <t>https://podminky.urs.cz/item/CS_URS_2024_01/899641111</t>
  </si>
  <si>
    <t>dvorní vpusti - předp. 0,35 m2/kus</t>
  </si>
  <si>
    <t>0,35*16</t>
  </si>
  <si>
    <t>84</t>
  </si>
  <si>
    <t>899641112</t>
  </si>
  <si>
    <t>Bednění pro obetonování plastových šachet v otevřeném výkopu hranatých odstranění</t>
  </si>
  <si>
    <t>933693682</t>
  </si>
  <si>
    <t>https://podminky.urs.cz/item/CS_URS_2024_01/899641112</t>
  </si>
  <si>
    <t>85</t>
  </si>
  <si>
    <t>72124110R</t>
  </si>
  <si>
    <t>Kované lapače včetně svodů - vč. nátěru a všech souvisejících konstrukcí a prací</t>
  </si>
  <si>
    <t>879022657</t>
  </si>
  <si>
    <t>Poznámka k položce:_x000D_
Pozn.: vč. napojení na stáv. vedení nebo jímky vč. souvisejících konstrukcí a prací jinde neuvedených.</t>
  </si>
  <si>
    <t>86</t>
  </si>
  <si>
    <t>935113111</t>
  </si>
  <si>
    <t>Osazení odvodňovacího žlabu s krycím roštem polymerbetonového šířky do 200 mm</t>
  </si>
  <si>
    <t>1538840068</t>
  </si>
  <si>
    <t>https://podminky.urs.cz/item/CS_URS_2024_01/935113111</t>
  </si>
  <si>
    <t>Poznámka k položce:_x000D_
Včetně úpravy (zaříznutí apod.) a obetonování.</t>
  </si>
  <si>
    <t>87</t>
  </si>
  <si>
    <t>59227115</t>
  </si>
  <si>
    <t>žlab odvodňovací s roštem bez spádu dna monolitický z polymerbetonu š 200mm</t>
  </si>
  <si>
    <t>233983049</t>
  </si>
  <si>
    <t>Poznámka k položce:_x000D_
Upřesnění položky: z polymerbetonu, s integrovanou ochrannou litinovou hranou a těsnící drážkou dle ČSN EN 1433.  Pro zátěžové třídy C250- F900 kN podle ČSN EN 1433. světlá šířka: 200 mm, konstrukční výška: od 220, terénní spád (5 %), litinový rošt, nutná aretace roštu. Připojení DN 160._x000D_
Pevnost v tlaku &gt; 90 N/mm2_x000D_
Pevnost v tahu a ohybu &gt; 22 N/mm2_x000D_
Nasákavost pod 0,05%_x000D_
Modul pružnosti 25-35 kN/mm2_x000D_
Hustota 2,1 – 2,3 kg/dm2_x000D_
Hloubka pronikání vody 0 mm2_x000D_
Struktura materiálu bez kapilár – optimální pro rychlé odtékání vody a nečistot_x000D_
Hmotnost tělesa žlabu – až o 75 % snazší než u běžných betonových žlabů_x000D_
Struktura materiálu- vysoká odolnost proti kapalným chemikáliím (rozsah PH 3 až 9)_x000D_
Zpracování- bezproblémové s oddělovacím kotoučem, vrtákem do kamene nebo sekáčem_x000D_
Ekologičnost- ekologický materiál s minerálními příměsemi_x000D_
Odolnost proti stárnutí- absolutní odolnost proti mrazu, bez opotřebení a bez nutnosti údržby_x000D_
Výrobek obsahuje veškeré příslušenství a čelní stěny._x000D_
Požadavkům odpovídá např. ref. výrobek MEA®DRAIN SUPREME EN 2000, s WAVE litinovým roštem a aretací PROFIX.</t>
  </si>
  <si>
    <t>88</t>
  </si>
  <si>
    <t>59227142</t>
  </si>
  <si>
    <t>čelo s odtokem na konec odvodňovacího žlabu monolitického z polymerbetonu pro vysoké zatížení š 200mm</t>
  </si>
  <si>
    <t>1730803384</t>
  </si>
  <si>
    <t>89</t>
  </si>
  <si>
    <t>721290111</t>
  </si>
  <si>
    <t>Zkouška těsnosti kanalizace v objektech vodou do DN 125</t>
  </si>
  <si>
    <t>963356205</t>
  </si>
  <si>
    <t>https://podminky.urs.cz/item/CS_URS_2024_01/721290111</t>
  </si>
  <si>
    <t>90</t>
  </si>
  <si>
    <t>721290112</t>
  </si>
  <si>
    <t>Zkouška těsnosti kanalizace v objektech vodou DN 150 nebo DN 200</t>
  </si>
  <si>
    <t>-1600678566</t>
  </si>
  <si>
    <t>https://podminky.urs.cz/item/CS_URS_2024_01/721290112</t>
  </si>
  <si>
    <t>DN200</t>
  </si>
  <si>
    <t>91</t>
  </si>
  <si>
    <t>82199000R</t>
  </si>
  <si>
    <t>Ostatní práce, chráničky, drobný instalační a kotevní materiál, ostatní zkouškyi aj.</t>
  </si>
  <si>
    <t>-1305189819</t>
  </si>
  <si>
    <t>vč. případných zaslepení stávajícího vedení aj. související práce jinde neuvedené</t>
  </si>
  <si>
    <t>92</t>
  </si>
  <si>
    <t>82199010R</t>
  </si>
  <si>
    <t>Stavební přípomoce - hrubé i začišťovací, bourací práce, drážky, prostupy, zpětné uvedení do původního stavu apod.</t>
  </si>
  <si>
    <t>-619533346</t>
  </si>
  <si>
    <t>vč. dočištění u obnaženého vedení aj. související práce jinde neuvedené</t>
  </si>
  <si>
    <t>93</t>
  </si>
  <si>
    <t>981513116</t>
  </si>
  <si>
    <t>Demolice konstrukcí objektů těžkými mechanizačními prostředky konstrukcí z betonu prostého</t>
  </si>
  <si>
    <t>-576895348</t>
  </si>
  <si>
    <t>https://podminky.urs.cz/item/CS_URS_2024_01/981513116</t>
  </si>
  <si>
    <t>Poznámka k položce:_x000D_
Upřesnění položky: z betonu, cihel nebo jiného materiálu.</t>
  </si>
  <si>
    <t>zídka a deska u lapolu</t>
  </si>
  <si>
    <t>(2,0*4*0,3*0,8)+3,0*3,0*0,2</t>
  </si>
  <si>
    <t>94</t>
  </si>
  <si>
    <t>997013111</t>
  </si>
  <si>
    <t>Vnitrostaveništní doprava suti a vybouraných hmot vodorovně do 50 m s naložením základní pro budovy a haly výšky do 6 m</t>
  </si>
  <si>
    <t>584506396</t>
  </si>
  <si>
    <t>https://podminky.urs.cz/item/CS_URS_2024_01/997013111</t>
  </si>
  <si>
    <t>95</t>
  </si>
  <si>
    <t>845100137</t>
  </si>
  <si>
    <t>96</t>
  </si>
  <si>
    <t>-815100310</t>
  </si>
  <si>
    <t>vzdál. 13 km = 12x příplatek</t>
  </si>
  <si>
    <t>47,757*12</t>
  </si>
  <si>
    <t>97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</si>
  <si>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</si>
  <si>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</si>
  <si>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-114416792</t>
  </si>
  <si>
    <t>https://podminky.urs.cz/item/CS_URS_2024_01/997013869</t>
  </si>
  <si>
    <t>98</t>
  </si>
  <si>
    <t>997013871</t>
  </si>
  <si>
    <t>Poplatek za uložení stavebního odpadu na recyklační skládce (skládkovné) směsného stavebního a demoličního zatříděného do Katalogu odpadů pod kódem 17 09 04</t>
  </si>
  <si>
    <t>479746510</t>
  </si>
  <si>
    <t>https://podminky.urs.cz/item/CS_URS_2024_01/997013871</t>
  </si>
  <si>
    <t>99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</si>
  <si>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</si>
  <si>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</si>
  <si>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245578849</t>
  </si>
  <si>
    <t>https://podminky.urs.cz/item/CS_URS_2024_01/998276101</t>
  </si>
  <si>
    <t>100</t>
  </si>
  <si>
    <t>998276124</t>
  </si>
  <si>
    <t>Přesun hmot pro trubní vedení hloubené z trub z plastických hmot nebo sklolaminátových Příplatek k cenám za zvětšený přesun přes vymezenou dopravní vzdálenost do 500 m</t>
  </si>
  <si>
    <t>-1149651340</t>
  </si>
  <si>
    <t>https://podminky.urs.cz/item/CS_URS_2024_01/998276124</t>
  </si>
  <si>
    <t>PSV</t>
  </si>
  <si>
    <t>Práce a dodávky PSV</t>
  </si>
  <si>
    <t>721</t>
  </si>
  <si>
    <t>Zdravotechnika - vnitřní kanalizace</t>
  </si>
  <si>
    <t>101</t>
  </si>
  <si>
    <t>721242804</t>
  </si>
  <si>
    <t>Demontáž lapačů střešních splavenin DN 125</t>
  </si>
  <si>
    <t>1601169426</t>
  </si>
  <si>
    <t>https://podminky.urs.cz/item/CS_URS_2024_01/721242804</t>
  </si>
  <si>
    <t>102</t>
  </si>
  <si>
    <t>721249109</t>
  </si>
  <si>
    <t>Lapače střešních splavenin montáž lapačů střešních splavenin ostatních typů litinových DN 150</t>
  </si>
  <si>
    <t>-710793435</t>
  </si>
  <si>
    <t>https://podminky.urs.cz/item/CS_URS_2024_01/721249109</t>
  </si>
  <si>
    <t>pozn.: přesný typ dle vzorkování</t>
  </si>
  <si>
    <t>pro přípojky DP</t>
  </si>
  <si>
    <t>103</t>
  </si>
  <si>
    <t>55244102</t>
  </si>
  <si>
    <t>lapač litinový střešních splavenin DN 150</t>
  </si>
  <si>
    <t>-1340046476</t>
  </si>
  <si>
    <t>Poznámka k položce:_x000D_
Přesný typ a velikost dle projektanta, investora a vzorkování.</t>
  </si>
  <si>
    <t>104</t>
  </si>
  <si>
    <t>998721101</t>
  </si>
  <si>
    <t>Přesun hmot pro vnitřní kanalizaci stanovený z hmotnosti přesunovaného materiálu vodorovná dopravní vzdálenost do 50 m základní v objektech výšky do 6 m</t>
  </si>
  <si>
    <t>-253702917</t>
  </si>
  <si>
    <t>https://podminky.urs.cz/item/CS_URS_2024_01/998721101</t>
  </si>
  <si>
    <t>105</t>
  </si>
  <si>
    <t>998721193</t>
  </si>
  <si>
    <t>Přesun hmot pro vnitřní kanalizaci stanovený z hmotnosti přesunovaného materiálu vodorovná dopravní vzdálenost do 50 m Příplatek k cenám za zvětšený přesun přes vymezenou vodorovnou dopravní vzdálenost do 500 m</t>
  </si>
  <si>
    <t>1633780334</t>
  </si>
  <si>
    <t>https://podminky.urs.cz/item/CS_URS_2024_01/998721193</t>
  </si>
  <si>
    <t>SO06 - Elektroinstalace a osvětlení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</si>
  <si>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</si>
  <si>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</si>
  <si>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</si>
  <si>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</si>
  <si>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741</t>
  </si>
  <si>
    <t>Elektroinstalace - silnoproud</t>
  </si>
  <si>
    <t>741122016</t>
  </si>
  <si>
    <t>Montáž kabelů měděných bez ukončení uložených pod omítku plných kulatých (např. CYKY), počtu a průřezu žil 3x2,5 až 6 mm2</t>
  </si>
  <si>
    <t>-666679632</t>
  </si>
  <si>
    <t>https://podminky.urs.cz/item/CS_URS_2024_01/741122016</t>
  </si>
  <si>
    <t>napojení do předzámčí - pod omítku nebo v podlaze (dle možností)</t>
  </si>
  <si>
    <t>6,0*2</t>
  </si>
  <si>
    <t>34111036</t>
  </si>
  <si>
    <t>kabel instalační jádro Cu plné izolace PVC plášť PVC 450/750V (CYKY) 3x2,5mm2</t>
  </si>
  <si>
    <t>-1115735317</t>
  </si>
  <si>
    <t>Poznámka k položce:_x000D_
CYKY, průměr kabelu 9,5mm</t>
  </si>
  <si>
    <t>12*1,15 'Přepočtené koeficientem množství</t>
  </si>
  <si>
    <t>741122122</t>
  </si>
  <si>
    <t>Montáž kabelů měděných bez ukončení uložených v trubkách zatažených plných kulatých nebo bezhalogenových (např. CYKY) počtu a průřezu žil 3x1,5 až 6 mm2</t>
  </si>
  <si>
    <t>-1251519502</t>
  </si>
  <si>
    <t>https://podminky.urs.cz/item/CS_URS_2024_01/741122122</t>
  </si>
  <si>
    <t>(285,0+7,5*2+8,0*2)</t>
  </si>
  <si>
    <t>980068681</t>
  </si>
  <si>
    <t>316*1,15 'Přepočtené koeficientem množství</t>
  </si>
  <si>
    <t>741372131</t>
  </si>
  <si>
    <t>Montáž svítidel s integrovaným zdrojem LED se zapojením vodičů exteriérových samostatných zemních</t>
  </si>
  <si>
    <t>662240665</t>
  </si>
  <si>
    <t>https://podminky.urs.cz/item/CS_URS_2024_01/741372131</t>
  </si>
  <si>
    <t>se dvěma průzory</t>
  </si>
  <si>
    <t>43,0</t>
  </si>
  <si>
    <t>se čtyřmi průzory</t>
  </si>
  <si>
    <t>34825053R1</t>
  </si>
  <si>
    <t>svítidlo exteriérové zemní se dvěma průzory LED 8W, 3000K, 207lm, CRI&gt;80, nestmívatelné, ø218/50mm (ø200/217), hliník, barva: černá, IP67, IK10</t>
  </si>
  <si>
    <t>893385686</t>
  </si>
  <si>
    <t>Poznámka k položce:_x000D_
Požadavky na provedení svítidla:_x000D_
- Kryt a rám z litého hliníku_x000D_
- Ošetřeno před práškováním pro zajištění vysoké odolnosti vůči korozi_x000D_
- Jedna kabelová vývodka s 1 m 3x1,0 sqmm venkovního kabelu_x000D_
- Zákazník si musí zabezpečit jeden IP68 konektor na použití s kabelem s vnějším průměrem 6 až 10 mm_x000D_
- Upínací prvky z nerezové oceli třídy 304 s pozinkováním (ZFC)_x000D_
- Odolné silikonové těsnění_x000D_
- Skleněné čočky s vysokou účinností_x000D_
- Integrovaný driver_x000D_
- Zápustný box s vysokou hustotou polyetylénu je součástí_x000D_
- Pro zajištění účinného odvodu vody je nutné použít štěrk do hloubky 450 mm a v šířce 300 mm pod tělem svítidla a také okolo těla svítidla_x000D_
- Vhodné pro přejezd vozidel o maximální hmotnosti 4000 kg pro svítidla typů: MK-60249 a MK-60259, a 2000 kg pro svítidlo typu MK-60269 a 1000 kg pro MK-60729_x000D_
- Vozidla s pneumatickými koly mohou přes svítidlo přejet, rychlost nesmí překročit 10 km/hod_x000D_
estetická s mnoha směry šíření světla_x000D_
Požadavkům odpovídá např.  zemní svítidlo MASK od LIGMAN - CS</t>
  </si>
  <si>
    <t>34825053R2</t>
  </si>
  <si>
    <t>svítidlo exteriérové zemní se čtyřmi průzory LED 8W, 3000K, 402lm, CRI&gt;80, nestmívatelné, ø218/50mm (ø200/217), hliník, barva: černá, IP67, IK10</t>
  </si>
  <si>
    <t>-930673988</t>
  </si>
  <si>
    <t>998741101</t>
  </si>
  <si>
    <t>Přesun hmot pro silnoproud stanovený z hmotnosti přesunovaného materiálu vodorovná dopravní vzdálenost do 50 m základní v objektech výšky do 6 m</t>
  </si>
  <si>
    <t>-1861909437</t>
  </si>
  <si>
    <t>https://podminky.urs.cz/item/CS_URS_2024_01/998741101</t>
  </si>
  <si>
    <t>998741193</t>
  </si>
  <si>
    <t>Přesun hmot pro silnoproud stanovený z hmotnosti přesunovaného materiálu vodorovná dopravní vzdálenost do 50 m Příplatek k cenám za zvětšený přesun přes vymezenou vodorovnou dopravní vzdálenost do 500 m</t>
  </si>
  <si>
    <t>138694531</t>
  </si>
  <si>
    <t>https://podminky.urs.cz/item/CS_URS_2024_01/998741193</t>
  </si>
  <si>
    <t>Práce a dodávky M</t>
  </si>
  <si>
    <t>21-M</t>
  </si>
  <si>
    <t>Elektromontáže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</si>
  <si>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</si>
  <si>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</si>
  <si>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-1745966904</t>
  </si>
  <si>
    <t>https://podminky.urs.cz/item/CS_URS_2024_01/210280002</t>
  </si>
  <si>
    <t>e001</t>
  </si>
  <si>
    <t>Stavební přípomoce pro elektroinstalace - hrubé i začišťovací, zasekání a zpětná úprava, prostupy (např. stěnou předzámčí a hrázkou pod mostem), vč. odvozu a likvidace suti a přebytečné zeminy</t>
  </si>
  <si>
    <t>-459906546</t>
  </si>
  <si>
    <t>e002</t>
  </si>
  <si>
    <t>Ostatní práce a dodávky jinde neuvedené pro elektroinstalace, drobný instalační a kotevní materiál</t>
  </si>
  <si>
    <t>-428532477</t>
  </si>
  <si>
    <t>e003</t>
  </si>
  <si>
    <t>Úprava rozvaděče, vč. zapojení kabelů, montáže a dodávky jističe, vypínače a soumrakového spínače</t>
  </si>
  <si>
    <t>301713127</t>
  </si>
  <si>
    <t>e004</t>
  </si>
  <si>
    <t>Příprava elektroinstalace pro AO zámku, vč. chráničky a stav. přípomocí</t>
  </si>
  <si>
    <t>-1812492243</t>
  </si>
  <si>
    <t>46-M</t>
  </si>
  <si>
    <t>Zemní práce při extr.mont.pracích</t>
  </si>
  <si>
    <t>460010024</t>
  </si>
  <si>
    <t>Vytyčení trasy vedení kabelového (podzemního) v zastavěném prostoru</t>
  </si>
  <si>
    <t>km</t>
  </si>
  <si>
    <t>-179046948</t>
  </si>
  <si>
    <t>https://podminky.urs.cz/item/CS_URS_2024_01/460010024</t>
  </si>
  <si>
    <t>(285,0+5,0)/1000</t>
  </si>
  <si>
    <t>460161112</t>
  </si>
  <si>
    <t>Hloubení zapažených i nezapažených kabelových rýh ručně včetně urovnání dna s přemístěním výkopku do vzdálenosti 3 m od okraje jámy nebo s naložením na dopravní prostředek šířky 35 cm hloubky 20 cm v hornině třídy těžitelnosti I skupiny 3</t>
  </si>
  <si>
    <t>2003814465</t>
  </si>
  <si>
    <t>https://podminky.urs.cz/item/CS_URS_2024_01/460161112</t>
  </si>
  <si>
    <t>v blízkosti mostku apod.</t>
  </si>
  <si>
    <t>40,0</t>
  </si>
  <si>
    <t>460171112</t>
  </si>
  <si>
    <t>Hloubení nezapažených kabelových rýh strojně včetně urovnání dna s přemístěním výkopku do vzdálenosti 3 m od okraje jámy nebo s naložením na dopravní prostředek šířky 35 cm hloubky 20 cm v hornině třídy těžitelnosti I skupiny 3</t>
  </si>
  <si>
    <t>-1321125696</t>
  </si>
  <si>
    <t>https://podminky.urs.cz/item/CS_URS_2024_01/460171112</t>
  </si>
  <si>
    <t>celkem trasa</t>
  </si>
  <si>
    <t>285,0+5,0</t>
  </si>
  <si>
    <t>odečet provádění ručně (v blízkosti mostku apod.)</t>
  </si>
  <si>
    <t>-(40,0)</t>
  </si>
  <si>
    <t>460171122</t>
  </si>
  <si>
    <t>Hloubení nezapažených kabelových rýh strojně včetně urovnání dna s přemístěním výkopku do vzdálenosti 3 m od okraje jámy nebo s naložením na dopravní prostředek šířky 35 cm hloubky 30 cm v hornině třídy těžitelnosti I skupiny 3</t>
  </si>
  <si>
    <t>-794535033</t>
  </si>
  <si>
    <t>https://podminky.urs.cz/item/CS_URS_2024_01/460171122</t>
  </si>
  <si>
    <t>460241111</t>
  </si>
  <si>
    <t>Příplatek k cenám vykopávek v blízkosti podzemního vedení pro jakoukoliv třídu horniny</t>
  </si>
  <si>
    <t>1939102490</t>
  </si>
  <si>
    <t>https://podminky.urs.cz/item/CS_URS_2024_01/460241111</t>
  </si>
  <si>
    <t>odhad</t>
  </si>
  <si>
    <t>(285,0+5,0)*0,3*0,2</t>
  </si>
  <si>
    <t>460431122</t>
  </si>
  <si>
    <t>Zásyp kabelových rýh ručně s přemístění sypaniny ze vzdálenosti do 10 m, s uložením výkopku ve vrstvách včetně zhutnění a úpravy povrchu šířky 35 cm hloubky 20 cm z horniny třídy těžitelnosti I skupiny 3</t>
  </si>
  <si>
    <t>-454681694</t>
  </si>
  <si>
    <t>https://podminky.urs.cz/item/CS_URS_2024_01/460431122</t>
  </si>
  <si>
    <t>Poznámka k položce:_x000D_
Popř. strojně.</t>
  </si>
  <si>
    <t>(285,0+5,0)</t>
  </si>
  <si>
    <t>460661511</t>
  </si>
  <si>
    <t>Kabelové lože z písku včetně podsypu, zhutnění a urovnání povrchu pro kabely nn zakryté plastovou fólií, šířky do 25 cm</t>
  </si>
  <si>
    <t>-2025394406</t>
  </si>
  <si>
    <t>https://podminky.urs.cz/item/CS_URS_2024_01/460661511</t>
  </si>
  <si>
    <t>460791211</t>
  </si>
  <si>
    <t>Montáž trubek ochranných uložených volně do rýhy plastových ohebných, vnitřního průměru do 32 mm</t>
  </si>
  <si>
    <t>2052093283</t>
  </si>
  <si>
    <t>https://podminky.urs.cz/item/CS_URS_2024_01/460791211</t>
  </si>
  <si>
    <t>pozn.: vč. vytažení apod.</t>
  </si>
  <si>
    <t>285,0+7,5*2</t>
  </si>
  <si>
    <t>34571350</t>
  </si>
  <si>
    <t>trubka elektroinstalační ohebná dvouplášťová korugovaná (chránička) D 32/40mm, HDPE+LDPE</t>
  </si>
  <si>
    <t>128</t>
  </si>
  <si>
    <t>1377391040</t>
  </si>
  <si>
    <t>Poznámka k položce:_x000D_
Přesný typ dle potřeby.</t>
  </si>
  <si>
    <t>300*1,05 'Přepočtené koeficientem množství</t>
  </si>
  <si>
    <t>460921212</t>
  </si>
  <si>
    <t>Vyspravení krytu po překopech kladení dlažby pro pokládání kabelů, včetně rozprostření, urovnání a zhutnění podkladu a provedení lože z kameniva těženého z kostek kamenných drobných</t>
  </si>
  <si>
    <t>1136285538</t>
  </si>
  <si>
    <t>https://podminky.urs.cz/item/CS_URS_2024_01/460921212</t>
  </si>
  <si>
    <t>Poznámka k položce:_x000D_
Upřesnění položky: dlažba z hist. cihel na podsypu - uvedení do původního stavu.</t>
  </si>
  <si>
    <t>trasa pod mostem</t>
  </si>
  <si>
    <t>6,0*0,4</t>
  </si>
  <si>
    <t>468021121</t>
  </si>
  <si>
    <t>Vytrhání dlažby včetně ručního rozebrání, vytřídění, odhozu na hromady nebo naložení na dopravní prostředek a očistění kostek nebo dlaždic z pískového podkladu z kostek drobných, spáry nezalité</t>
  </si>
  <si>
    <t>-157969628</t>
  </si>
  <si>
    <t>https://podminky.urs.cz/item/CS_URS_2024_01/468021121</t>
  </si>
  <si>
    <t>Poznámka k položce:_x000D_
Upřesnění položky: dlažba z hist. cihel na podsypu.</t>
  </si>
  <si>
    <t>fasáda</t>
  </si>
  <si>
    <t>Plocha dotčené fasády zámku</t>
  </si>
  <si>
    <t>690</t>
  </si>
  <si>
    <t>ohrada</t>
  </si>
  <si>
    <t>Plocha ohradní zdi celkem</t>
  </si>
  <si>
    <t>1270</t>
  </si>
  <si>
    <t>zeďKaple</t>
  </si>
  <si>
    <t>Plocha ohradní zdi u kaple</t>
  </si>
  <si>
    <t>175</t>
  </si>
  <si>
    <t>SO07 - Rekonstrukce ohradní zdi příkopu</t>
  </si>
  <si>
    <t xml:space="preserve">    6 - Úpravy povrchů, podlahy a osazování výplní</t>
  </si>
  <si>
    <t xml:space="preserve">    783 - Dokončovací práce - nátěry</t>
  </si>
  <si>
    <t>317221111</t>
  </si>
  <si>
    <t>Osazení kamenných římsových desek do maltového lože</t>
  </si>
  <si>
    <t>1436166846</t>
  </si>
  <si>
    <t>https://podminky.urs.cz/item/CS_URS_2024_01/317221111</t>
  </si>
  <si>
    <t>35,2*0,6*0,2</t>
  </si>
  <si>
    <t>317R01</t>
  </si>
  <si>
    <t>Restaurátorská oprava pískovcových kvádrů římsy s doplněním ulomených částí</t>
  </si>
  <si>
    <t>335109752</t>
  </si>
  <si>
    <t>317R02</t>
  </si>
  <si>
    <t>Vylití spár mezi parapetními deskami olovem</t>
  </si>
  <si>
    <t>1943887489</t>
  </si>
  <si>
    <t>Úpravy povrchů, podlahy a osazování výplní</t>
  </si>
  <si>
    <t>622325211</t>
  </si>
  <si>
    <t>Oprava vápenné omítky vnějších ploch stupně členitosti 1 štukové stěn, v rozsahu opravované plochy do 10%</t>
  </si>
  <si>
    <t>-1812111016</t>
  </si>
  <si>
    <t>https://podminky.urs.cz/item/CS_URS_2024_01/622325211</t>
  </si>
  <si>
    <t>Poznámka k položce:_x000D_
Včetně všech souvisejících prací (vyškrabání spár apod.).</t>
  </si>
  <si>
    <t>fasáda zámku</t>
  </si>
  <si>
    <t>690,0</t>
  </si>
  <si>
    <t>629995101</t>
  </si>
  <si>
    <t>Očištění vnějších ploch tlakovou vodou omytím</t>
  </si>
  <si>
    <t>468534565</t>
  </si>
  <si>
    <t>https://podminky.urs.cz/item/CS_URS_2024_01/629995101</t>
  </si>
  <si>
    <t>ohradní zeď</t>
  </si>
  <si>
    <t>1270,0</t>
  </si>
  <si>
    <t>629999001</t>
  </si>
  <si>
    <t>Příplatky k cenám úprav vnějších povrchů za každé další kropení vodou vysoce nasákavého povrchu</t>
  </si>
  <si>
    <t>1482241595</t>
  </si>
  <si>
    <t>https://podminky.urs.cz/item/CS_URS_2024_01/629999001</t>
  </si>
  <si>
    <t>odhad 3x</t>
  </si>
  <si>
    <t>ohrada*3</t>
  </si>
  <si>
    <t>941211111</t>
  </si>
  <si>
    <t>Lešení řadové rámové lehké pracovní s podlahami s provozním zatížením tř. 3 do 200 kg/m2 šířky tř. SW06 od 0,6 do 0,9 m výšky do 10 m montáž</t>
  </si>
  <si>
    <t>-203377291</t>
  </si>
  <si>
    <t>https://podminky.urs.cz/item/CS_URS_2024_01/941211111</t>
  </si>
  <si>
    <t>pozn.: výměra na celou plochu opravované ohradní zdi a fasády</t>
  </si>
  <si>
    <t>ohrada+fasáda</t>
  </si>
  <si>
    <t>941211211</t>
  </si>
  <si>
    <t>Lešení řadové rámové lehké pracovní s podlahami s provozním zatížením tř. 3 do 200 kg/m2 šířky tř. SW06 od 0,6 do 0,9 m výšky do 10 m příplatek za každý den použití</t>
  </si>
  <si>
    <t>-46708471</t>
  </si>
  <si>
    <t>https://podminky.urs.cz/item/CS_URS_2024_01/941211211</t>
  </si>
  <si>
    <t>odhad 20,0 dní</t>
  </si>
  <si>
    <t>(ohrada+fasáda)*20,0</t>
  </si>
  <si>
    <t>941211811</t>
  </si>
  <si>
    <t>Lešení řadové rámové lehké pracovní s podlahami s provozním zatížením tř. 3 do 200 kg/m2 šířky tř. SW06 od 0,6 do 0,9 m výšky do 10 m demontáž</t>
  </si>
  <si>
    <t>749348475</t>
  </si>
  <si>
    <t>https://podminky.urs.cz/item/CS_URS_2024_01/941211811</t>
  </si>
  <si>
    <t>985142111</t>
  </si>
  <si>
    <t>Vysekání spojovací hmoty ze spár zdiva včetně vyčištění hloubky spáry do 40 mm délky spáry na 1 m2 upravované plochy do 6 m</t>
  </si>
  <si>
    <t>1384985440</t>
  </si>
  <si>
    <t>https://podminky.urs.cz/item/CS_URS_2024_01/985142111</t>
  </si>
  <si>
    <t>odhad: 30% plochy</t>
  </si>
  <si>
    <t>ohrada*0,3</t>
  </si>
  <si>
    <t>985211111</t>
  </si>
  <si>
    <t>Vyklínování uvolněných kamenů zdiva úlomky kamene, popřípadě cihel délky spáry na 1 m2 upravované plochy do 6 m</t>
  </si>
  <si>
    <t>-1377135236</t>
  </si>
  <si>
    <t>https://podminky.urs.cz/item/CS_URS_2024_01/985211111</t>
  </si>
  <si>
    <t>cihelné části zdiva</t>
  </si>
  <si>
    <t>ohradní zeď - odhad 2% plochy</t>
  </si>
  <si>
    <t>ohrada*0,02</t>
  </si>
  <si>
    <t>kamenné části zdiva</t>
  </si>
  <si>
    <t>ohradní zeď - odhad 10% plochy</t>
  </si>
  <si>
    <t>(ohrada-zeďKaple)*0,1</t>
  </si>
  <si>
    <t>ohradní zeď mezi mostkem a kaplí - odhad 30% plochy</t>
  </si>
  <si>
    <t>zeďKaple*0,3</t>
  </si>
  <si>
    <t>985221013</t>
  </si>
  <si>
    <t>Postupné rozebírání zdiva pro další použití kamenného, objemu přes 3 m3</t>
  </si>
  <si>
    <t>31562134</t>
  </si>
  <si>
    <t>https://podminky.urs.cz/item/CS_URS_2024_01/985221013</t>
  </si>
  <si>
    <t>parapetní desky, vč. očištění</t>
  </si>
  <si>
    <t>985221101</t>
  </si>
  <si>
    <t>Doplnění zdiva ručně do aktivované malty cihlami</t>
  </si>
  <si>
    <t>-1399593096</t>
  </si>
  <si>
    <t>https://podminky.urs.cz/item/CS_URS_2024_01/985221101</t>
  </si>
  <si>
    <t>ohradní zeď - odhad 2% plochy do prům. hl. cca 150 mm</t>
  </si>
  <si>
    <t>ohrada*0,02*0,15</t>
  </si>
  <si>
    <t>59610001</t>
  </si>
  <si>
    <t>cihla pálená plná do P15 290x140x65mm</t>
  </si>
  <si>
    <t>-843122706</t>
  </si>
  <si>
    <t>Poznámka k položce:_x000D_
Přesný typ dle stávajících.</t>
  </si>
  <si>
    <t>3,81*305 'Přepočtené koeficientem množství</t>
  </si>
  <si>
    <t>985221111</t>
  </si>
  <si>
    <t>Doplnění zdiva ručně do aktivované malty kamenem délky spáry na 1 m2 upravované plochy do 6 m</t>
  </si>
  <si>
    <t>1244375394</t>
  </si>
  <si>
    <t>https://podminky.urs.cz/item/CS_URS_2024_01/985221111</t>
  </si>
  <si>
    <t>ohradní zeď - odhad 10% plochy do prům. hl. cca 200 mm</t>
  </si>
  <si>
    <t>(ohrada-zeďKaple)*0,1*0,2</t>
  </si>
  <si>
    <t>ohradní zeď mezi mostkem a kaplí - odhad 30% plochy do prům. hl. cca 200 mm</t>
  </si>
  <si>
    <t>zeďKaple*0,3*0,2</t>
  </si>
  <si>
    <t>58381086</t>
  </si>
  <si>
    <t>kámen lomový upravený štípaný (80, 40, 20 cm) pískovec</t>
  </si>
  <si>
    <t>24956079</t>
  </si>
  <si>
    <t>předp.: 1t = 1,3 m2</t>
  </si>
  <si>
    <t>(ohrada-zeďKaple)*0,1/1,3</t>
  </si>
  <si>
    <t>zeďKaple*0,3/1,3</t>
  </si>
  <si>
    <t>985221120</t>
  </si>
  <si>
    <t>Doplnění zdiva ručně Příplatek k cenám za objem zdiva do 1 m3 jednotlivě</t>
  </si>
  <si>
    <t>666998362</t>
  </si>
  <si>
    <t>https://podminky.urs.cz/item/CS_URS_2024_01/985221120</t>
  </si>
  <si>
    <t>cihelné zdivo</t>
  </si>
  <si>
    <t>kamenné zdivo</t>
  </si>
  <si>
    <t>985223111</t>
  </si>
  <si>
    <t>Přezdívání zdiva do aktivované malty cihelného, objemu přes 1 do 3 m3</t>
  </si>
  <si>
    <t>-2103906167</t>
  </si>
  <si>
    <t>https://podminky.urs.cz/item/CS_URS_2024_01/985223111</t>
  </si>
  <si>
    <t>pod parapetními deskami, vč. urovnání povrchu pod desky</t>
  </si>
  <si>
    <t>35,2*0,5*0,075</t>
  </si>
  <si>
    <t>985231111</t>
  </si>
  <si>
    <t>Spárování zdiva hloubky do 40 mm aktivovanou maltou délky spáry na 1 m2 upravované plochy do 6 m</t>
  </si>
  <si>
    <t>-430502355</t>
  </si>
  <si>
    <t>https://podminky.urs.cz/item/CS_URS_2024_01/985231111</t>
  </si>
  <si>
    <t>985421131</t>
  </si>
  <si>
    <t>Injektáž trhlin v cihelném, kamenném nebo smíšeném zdivu nízkotlaká do 0,6 MP, včetně provedení vrtů aktivovanou cementovou maltou šířka trhlin přes 5 do 10 mm tloušťka zdiva do 300 mm</t>
  </si>
  <si>
    <t>774509308</t>
  </si>
  <si>
    <t>https://podminky.urs.cz/item/CS_URS_2024_01/985421131</t>
  </si>
  <si>
    <t>odhad: 0,05 m trhliny/m2</t>
  </si>
  <si>
    <t>(ohrada-zeďKaple)*0,05</t>
  </si>
  <si>
    <t>ohradní zeď mezi mostkem a kaplí</t>
  </si>
  <si>
    <t>zeďKaple*0,05</t>
  </si>
  <si>
    <t>985421191</t>
  </si>
  <si>
    <t>Injektáž trhlin v cihelném, kamenném nebo smíšeném zdivu Příplatek k cenám za délku trhliny do 1 m jednotlivě</t>
  </si>
  <si>
    <t>-1730566149</t>
  </si>
  <si>
    <t>https://podminky.urs.cz/item/CS_URS_2024_01/985421191</t>
  </si>
  <si>
    <t>-58657320</t>
  </si>
  <si>
    <t>-330947198</t>
  </si>
  <si>
    <t>1138115205</t>
  </si>
  <si>
    <t>17,173*12</t>
  </si>
  <si>
    <t>1587906800</t>
  </si>
  <si>
    <t>998152111</t>
  </si>
  <si>
    <t>Přesun hmot pro zdi a valy samostatné montované z dílců železobetonových nebo z předpjatého betonu vodorovná dopravní vzdálenost do 50 m, pro zdi základní výšky do 12 m</t>
  </si>
  <si>
    <t>736673821</t>
  </si>
  <si>
    <t>https://podminky.urs.cz/item/CS_URS_2024_01/998152111</t>
  </si>
  <si>
    <t>998152193</t>
  </si>
  <si>
    <t>Přesun hmot pro zdi a valy samostatné montované z dílců železobetonových nebo z předpjatého betonu vodorovná dopravní vzdálenost do 50 m, pro zdi Příplatek k ceně za zvětšený přesun přes vymezenou vodorovnou dopravní vzdálenost do 1000 m</t>
  </si>
  <si>
    <t>-146364719</t>
  </si>
  <si>
    <t>https://podminky.urs.cz/item/CS_URS_2024_01/998152193</t>
  </si>
  <si>
    <t>783</t>
  </si>
  <si>
    <t>Dokončovací práce - nátěry</t>
  </si>
  <si>
    <t>783801271</t>
  </si>
  <si>
    <t>Očištění omítek biocidními prostředky napadených mikroorganismy s okartáčováním, nátěrem jednonásobným, povrchů hladkých zdiva lícového</t>
  </si>
  <si>
    <t>-1189738219</t>
  </si>
  <si>
    <t>https://podminky.urs.cz/item/CS_URS_2024_01/783801271</t>
  </si>
  <si>
    <t>783805200</t>
  </si>
  <si>
    <t>Provedení funkčního nátěru omítek antigraffiti, protikarbonatačního, fotokatalytického, hydrofobizačního apod., ploch hladkých lícového zdiva</t>
  </si>
  <si>
    <t>-1381986508</t>
  </si>
  <si>
    <t>https://podminky.urs.cz/item/CS_URS_2024_01/783805200</t>
  </si>
  <si>
    <t>zpevňovací nátěr</t>
  </si>
  <si>
    <t>ohradní zeď - odhad 10%</t>
  </si>
  <si>
    <t>ohradní zeď mezi mostkem a kaplí - odhad 30%</t>
  </si>
  <si>
    <t>24599020R</t>
  </si>
  <si>
    <t>hmota nátěrová zpevňovací pro venkovní použití</t>
  </si>
  <si>
    <t>litr</t>
  </si>
  <si>
    <t>1172899196</t>
  </si>
  <si>
    <t>spotřeba předp. 0,4 l/m2</t>
  </si>
  <si>
    <t>(ohrada-zeďKaple)*0,1*0,4</t>
  </si>
  <si>
    <t>zeďKaple*0,3*0,4</t>
  </si>
  <si>
    <t>783826655</t>
  </si>
  <si>
    <t>Hydrofobizační nátěr omítek silikonový, transparentní, povrchů hladkých lícového zdiva</t>
  </si>
  <si>
    <t>1781039082</t>
  </si>
  <si>
    <t>https://podminky.urs.cz/item/CS_URS_2024_01/783826655</t>
  </si>
  <si>
    <t>78382720R</t>
  </si>
  <si>
    <t>Patinování nových spár, oprav, vyměněných kusů anorganickými pigmenty, vč. všech souvisejících konstrukcí a prací</t>
  </si>
  <si>
    <t>632232088</t>
  </si>
  <si>
    <t>výkop</t>
  </si>
  <si>
    <t>Objem výkopku</t>
  </si>
  <si>
    <t>5,735</t>
  </si>
  <si>
    <t>3,73</t>
  </si>
  <si>
    <t>SO08 - Rekonstrukce opěráku Předzámčí</t>
  </si>
  <si>
    <t xml:space="preserve">    764 - Konstrukce klempířské</t>
  </si>
  <si>
    <t>132251251</t>
  </si>
  <si>
    <t>Hloubení nezapažených rýh šířky přes 800 do 2 000 mm strojně s urovnáním dna do předepsaného profilu a spádu v hornině třídy těžitelnosti I skupiny 3 do 20 m3</t>
  </si>
  <si>
    <t>1471476007</t>
  </si>
  <si>
    <t>https://podminky.urs.cz/item/CS_URS_2024_01/132251251</t>
  </si>
  <si>
    <t>rýha pod opěrákem pro železobetonový věnec, vč. pracovního prostoru a vč. ručního dočištění</t>
  </si>
  <si>
    <t>8,02*0,5*(0,5+0,15)</t>
  </si>
  <si>
    <t>"pracovní prostor" (8,02*0,6*(0,5+0,15))</t>
  </si>
  <si>
    <t>982845579</t>
  </si>
  <si>
    <t>výkop-zásyp</t>
  </si>
  <si>
    <t>1130259227</t>
  </si>
  <si>
    <t>(výkop-zásyp)*3</t>
  </si>
  <si>
    <t>-1669859315</t>
  </si>
  <si>
    <t>1804731110</t>
  </si>
  <si>
    <t>393443972</t>
  </si>
  <si>
    <t>-870431857</t>
  </si>
  <si>
    <t>zásyp na převázkou</t>
  </si>
  <si>
    <t>8,02*0,5*0,15</t>
  </si>
  <si>
    <t>225511112</t>
  </si>
  <si>
    <t>Maloprofilové vrty jádrové průměru přes 195 do 245 mm do úklonu 45° v hl 0 až 25 m v hornině tř. I a II</t>
  </si>
  <si>
    <t>-1159593723</t>
  </si>
  <si>
    <t>https://podminky.urs.cz/item/CS_URS_2024_01/225511112</t>
  </si>
  <si>
    <t>do hl. 1,5 m a od 2,0 do 3,6 m</t>
  </si>
  <si>
    <t>(1,5+(3,6-2,0))*7</t>
  </si>
  <si>
    <t>225511114</t>
  </si>
  <si>
    <t>Maloprofilové vrty jádrové průměru přes 195 do 245 mm do úklonu 45° v hl 0 až 25 m v hornině tř. III a IV</t>
  </si>
  <si>
    <t>-1748738438</t>
  </si>
  <si>
    <t>https://podminky.urs.cz/item/CS_URS_2024_01/225511114</t>
  </si>
  <si>
    <t>hl. od 1,5 do 2,0 m</t>
  </si>
  <si>
    <t>(2,0-1,5)*7</t>
  </si>
  <si>
    <t>225511116</t>
  </si>
  <si>
    <t>Maloprofilové vrty jádrové průměru přes 195 do 245 mm do úklonu 45° v hl 0 až 25 m v hornině tř. V a VI</t>
  </si>
  <si>
    <t>-755994266</t>
  </si>
  <si>
    <t>https://podminky.urs.cz/item/CS_URS_2024_01/225511116</t>
  </si>
  <si>
    <t>od hl. 3,6 do 8,5 m</t>
  </si>
  <si>
    <t>(8,5-3,6)*7</t>
  </si>
  <si>
    <t>23111111R</t>
  </si>
  <si>
    <t>Mikropiloty prům. 200 mm, komplet, délka 8,5 m, vč. začištění</t>
  </si>
  <si>
    <t>200339511</t>
  </si>
  <si>
    <t>8,5*7</t>
  </si>
  <si>
    <t>274321611</t>
  </si>
  <si>
    <t>Základy z betonu železového (bez výztuže) pasy z betonu bez zvláštních nároků na prostředí tř. C 30/37</t>
  </si>
  <si>
    <t>1192861708</t>
  </si>
  <si>
    <t>https://podminky.urs.cz/item/CS_URS_2024_01/274321611</t>
  </si>
  <si>
    <t>betonová převázka</t>
  </si>
  <si>
    <t>8,02*0,5*0,5</t>
  </si>
  <si>
    <t>274351121</t>
  </si>
  <si>
    <t>Bednění základů pasů rovné zřízení</t>
  </si>
  <si>
    <t>1833342214</t>
  </si>
  <si>
    <t>https://podminky.urs.cz/item/CS_URS_2024_01/274351121</t>
  </si>
  <si>
    <t>(8,02+0,5*2)*0,5</t>
  </si>
  <si>
    <t>274351122</t>
  </si>
  <si>
    <t>Bednění základů pasů rovné odstranění</t>
  </si>
  <si>
    <t>903807752</t>
  </si>
  <si>
    <t>https://podminky.urs.cz/item/CS_URS_2024_01/274351122</t>
  </si>
  <si>
    <t>274361821</t>
  </si>
  <si>
    <t>Výztuž základů pasů z betonářské oceli 10 505 (R) nebo BSt 500</t>
  </si>
  <si>
    <t>-1370308091</t>
  </si>
  <si>
    <t>https://podminky.urs.cz/item/CS_URS_2024_01/274361821</t>
  </si>
  <si>
    <t>odhad - 120 kg/m3</t>
  </si>
  <si>
    <t>2,005*120,0/1000</t>
  </si>
  <si>
    <t>27499900R</t>
  </si>
  <si>
    <t>Ostatní konstrukce a práce nezbytné pro podchycení opěráku</t>
  </si>
  <si>
    <t>1233211900</t>
  </si>
  <si>
    <t>Poznámka k položce:_x000D_
Jinde neuvedené a neoceněné,</t>
  </si>
  <si>
    <t>-1776614762</t>
  </si>
  <si>
    <t>(8,02+1,03*2)*4,0</t>
  </si>
  <si>
    <t>-967711331</t>
  </si>
  <si>
    <t>(8,02+1,03*2)*4,0*3</t>
  </si>
  <si>
    <t>-916136434</t>
  </si>
  <si>
    <t>pozn.: výměra na celou plochu</t>
  </si>
  <si>
    <t>-682560490</t>
  </si>
  <si>
    <t>(8,02+1,03*2)*4,0*20,0</t>
  </si>
  <si>
    <t>-100510671</t>
  </si>
  <si>
    <t>-728522159</t>
  </si>
  <si>
    <t>(8,02+1,03*2)*4,0*0,3</t>
  </si>
  <si>
    <t>919041730</t>
  </si>
  <si>
    <t>odhad 30% plochy</t>
  </si>
  <si>
    <t>872278323</t>
  </si>
  <si>
    <t>odhad 30% plochy do prům. hl. cca 200 mm</t>
  </si>
  <si>
    <t>(8,02+1,03*2)*4,0*0,3*0,2</t>
  </si>
  <si>
    <t>672203605</t>
  </si>
  <si>
    <t>(8,02+1,03*2)*4,0*0,3/1,3</t>
  </si>
  <si>
    <t>917342814</t>
  </si>
  <si>
    <t>-1545447602</t>
  </si>
  <si>
    <t>-1650093562</t>
  </si>
  <si>
    <t>odhad: 0,2 m trhliny/m2</t>
  </si>
  <si>
    <t>(8,02+1,03*2)*4,0*0,2</t>
  </si>
  <si>
    <t>podél opěráku (z boku a zhora) - hrubá výměra</t>
  </si>
  <si>
    <t>5,0*2+8,02</t>
  </si>
  <si>
    <t>2063284893</t>
  </si>
  <si>
    <t>-699550691</t>
  </si>
  <si>
    <t>-1901400321</t>
  </si>
  <si>
    <t>-1121446533</t>
  </si>
  <si>
    <t>0,144*12</t>
  </si>
  <si>
    <t>-1735442370</t>
  </si>
  <si>
    <t>998001011</t>
  </si>
  <si>
    <t>Přesun hmot pro piloty nebo podzemní stěny betonované na místě</t>
  </si>
  <si>
    <t>-2038347103</t>
  </si>
  <si>
    <t>https://podminky.urs.cz/item/CS_URS_2024_01/998001011</t>
  </si>
  <si>
    <t>764</t>
  </si>
  <si>
    <t>Konstrukce klempířské</t>
  </si>
  <si>
    <t>764002872</t>
  </si>
  <si>
    <t>Demontáž klempířských konstrukcí lemování zdí k dalšímu použití</t>
  </si>
  <si>
    <t>-1944684925</t>
  </si>
  <si>
    <t>https://podminky.urs.cz/item/CS_URS_2024_01/764002872</t>
  </si>
  <si>
    <t>8,02</t>
  </si>
  <si>
    <t>764302105</t>
  </si>
  <si>
    <t>Montáž lemování zdí spodní s formováním do tvaru krytiny rovné, střech s krytinou prejzovou nebo vlnitou, rozvinuté šířky do 670 mm</t>
  </si>
  <si>
    <t>-727151658</t>
  </si>
  <si>
    <t>https://podminky.urs.cz/item/CS_URS_2024_01/764302105</t>
  </si>
  <si>
    <t>Poznámka k položce:_x000D_
Upřesnění položky: nové přikotvení oplechování hlavy opěráku stávajícím demontovaným plechem (bez dodávky).</t>
  </si>
  <si>
    <t>nové přikotvení oplechování hlavy opěráku stávajícím demontovaným plechem</t>
  </si>
  <si>
    <t>707784307</t>
  </si>
  <si>
    <t>2007108975</t>
  </si>
  <si>
    <t>zpevňovací nátěr - odhad 30%</t>
  </si>
  <si>
    <t>-1581202107</t>
  </si>
  <si>
    <t>spotřeba předp. 0,4 l/m2, odhad 30%</t>
  </si>
  <si>
    <t>(8,02+1,03*2)*4,0*0,3*0,4</t>
  </si>
  <si>
    <t>1733443909</t>
  </si>
  <si>
    <t>2084592139</t>
  </si>
  <si>
    <t>odhad 30%</t>
  </si>
  <si>
    <t>58,344</t>
  </si>
  <si>
    <t>14,463</t>
  </si>
  <si>
    <t>SO09 - Venkovní expozice - mlatový chodník</t>
  </si>
  <si>
    <t>873015582</t>
  </si>
  <si>
    <t>194,48</t>
  </si>
  <si>
    <t>-359641580</t>
  </si>
  <si>
    <t>prům. tl. 400 mm</t>
  </si>
  <si>
    <t>194,48*0,4</t>
  </si>
  <si>
    <t>-(194,48)*0,1</t>
  </si>
  <si>
    <t>-1407097724</t>
  </si>
  <si>
    <t>-658371132</t>
  </si>
  <si>
    <t>194,48*0,1</t>
  </si>
  <si>
    <t>-864785328</t>
  </si>
  <si>
    <t>-2033713454</t>
  </si>
  <si>
    <t>-1498683075</t>
  </si>
  <si>
    <t>493918038</t>
  </si>
  <si>
    <t>99302545</t>
  </si>
  <si>
    <t>-1159567223</t>
  </si>
  <si>
    <t>(254,5-(1,5+2,0+1,12+1,13+6,17+1,53))*0,06</t>
  </si>
  <si>
    <t>1972745012</t>
  </si>
  <si>
    <t>hutnění pláně</t>
  </si>
  <si>
    <t>194,48*3</t>
  </si>
  <si>
    <t>1973822312</t>
  </si>
  <si>
    <t>-1198443984</t>
  </si>
  <si>
    <t>194,48*2</t>
  </si>
  <si>
    <t>1022996676</t>
  </si>
  <si>
    <t>-1048748510</t>
  </si>
  <si>
    <t>194,48*0,11*1,5/7</t>
  </si>
  <si>
    <t>-763951150</t>
  </si>
  <si>
    <t>-464123899</t>
  </si>
  <si>
    <t>591241111</t>
  </si>
  <si>
    <t>Kladení dlažby z kostek s provedením lože do tl. 50 mm, s vyplněním spár, s dvojím beraněním a se smetením přebytečného materiálu na krajnici drobných z kamene, do lože z cementové malty</t>
  </si>
  <si>
    <t>-2143408076</t>
  </si>
  <si>
    <t>https://podminky.urs.cz/item/CS_URS_2024_01/591241111</t>
  </si>
  <si>
    <t>svodnice</t>
  </si>
  <si>
    <t>1,9*0,6*2</t>
  </si>
  <si>
    <t>373906145</t>
  </si>
  <si>
    <t>2,28*1,02 'Přepočtené koeficientem množství</t>
  </si>
  <si>
    <t>91637121R</t>
  </si>
  <si>
    <t>Osazení zapuštěného obrubníku z ocelové pásoviny s navařenými kolíky se zabetonováním a vyhloubením a zahrnutím jamek pro kolíky, vč. začištění</t>
  </si>
  <si>
    <t>1925587664</t>
  </si>
  <si>
    <t>(254,5-(1,5+2,0+1,12+1,13+6,17+1,53))</t>
  </si>
  <si>
    <t>13515116</t>
  </si>
  <si>
    <t>ocel široká jakost S235JR 200x8mm</t>
  </si>
  <si>
    <t>-754252243</t>
  </si>
  <si>
    <t>(254,5-(1,5+2,0+1,12+1,13+6,17+1,53))*12,8/1000</t>
  </si>
  <si>
    <t>3,085*1,08 'Přepočtené koeficientem množství</t>
  </si>
  <si>
    <t>13021016</t>
  </si>
  <si>
    <t>tyč ocelová kruhová žebírková DIN 488 jakost B500B (10 505) výztuž do betonu D 18mm</t>
  </si>
  <si>
    <t>-1824973013</t>
  </si>
  <si>
    <t>předp. á 1,0 m + 5% prostřih = předp. cca 253 ks</t>
  </si>
  <si>
    <t>253,0*0,5*2,0/1000</t>
  </si>
  <si>
    <t>0,253*1,08 'Přepočtené koeficientem množství</t>
  </si>
  <si>
    <t>58932563</t>
  </si>
  <si>
    <t>beton C 16/20 X0,XC1-2 kamenivo frakce 0/8</t>
  </si>
  <si>
    <t>-1045233494</t>
  </si>
  <si>
    <t>předp. á 1,0 m + 5% prostřih = předp. cca 253 ks á 0,02 m3/kus</t>
  </si>
  <si>
    <t>253,0*0,02</t>
  </si>
  <si>
    <t>5,06*1,035 'Přepočtené koeficientem množství</t>
  </si>
  <si>
    <t>-1764178333</t>
  </si>
  <si>
    <t>936124112</t>
  </si>
  <si>
    <t>Montáž lavičky parkové stabilní se zabetonováním noh</t>
  </si>
  <si>
    <t>1843868241</t>
  </si>
  <si>
    <t>https://podminky.urs.cz/item/CS_URS_2024_01/936124112</t>
  </si>
  <si>
    <t>74910103R</t>
  </si>
  <si>
    <t>lavička s opěradlem 1815x625x800mm konstrukce-hliníková slitina, sedák i opěradlo-dřevěné lamely</t>
  </si>
  <si>
    <t>11768609</t>
  </si>
  <si>
    <t>Poznámka k položce:_x000D_
Ref. výrobek Emau - dodavatel je oprávněn nabídnout rovnocenné řešení.</t>
  </si>
  <si>
    <t>990-R01</t>
  </si>
  <si>
    <t>Restaurátorská oprava schodů - částečné přeskládání, oprava plombami nebo umělým kamenem, vč. začištění a všech souvisejících konstrukcí a prací</t>
  </si>
  <si>
    <t>1452164593</t>
  </si>
  <si>
    <t>výměra na délku stupňů - d. od cca 0,95 m do cca 1,15 m - prům. d. 1,05 m, 17 schodů</t>
  </si>
  <si>
    <t>1,05*17</t>
  </si>
  <si>
    <t>990-R02</t>
  </si>
  <si>
    <t>Venkovní instalace - QR kódy, systém, vč. kotvení; vč. destiček 80/50 mm (UV stabilní PVC), antireflexní; vč. všech souvisejících konstrukcí a prací</t>
  </si>
  <si>
    <t>-890108938</t>
  </si>
  <si>
    <t>-12503846</t>
  </si>
  <si>
    <t>637633630</t>
  </si>
  <si>
    <t>SEZNAM FIGUR</t>
  </si>
  <si>
    <t>Výměra</t>
  </si>
  <si>
    <t>Použití figury:</t>
  </si>
  <si>
    <t>Odkopávky a prokopávky nezapažené v hornině třídy těžitelnosti I skupiny 3 objem do 500 m3 strojně</t>
  </si>
  <si>
    <t>Vodorovné přemístění přes 9 000 do 10000 m výkopku/sypaniny z horniny třídy těžitelnosti I skupiny 1 až 3</t>
  </si>
  <si>
    <t>Příplatek k vodorovnému přemístění výkopku/sypaniny z horniny třídy těžitelnosti I skupiny 1 až 3 ZKD 1000 m přes 10000 m</t>
  </si>
  <si>
    <t>Poplatek za uložení zeminy a kamení na recyklační skládce (skládkovné) kód odpadu 17 05 04</t>
  </si>
  <si>
    <t>Zásyp jam, šachet rýh nebo kolem objektů sypaninou se zhutněním ručně</t>
  </si>
  <si>
    <t>Vodorovné přemístění přes 20 do 50 m výkopku/sypaniny z horniny třídy těžitelnosti I skupiny 1 až 3</t>
  </si>
  <si>
    <t>Nakládání výkopku z hornin třídy těžitelnosti I skupiny 1 až 3 do 100 m3</t>
  </si>
  <si>
    <t>Uložení sypaniny na skládky nebo meziskládky</t>
  </si>
  <si>
    <t>Vodorovné přemístění přes 50 do 500 m výkopku/sypaniny z horniny třídy těžitelnosti I skupiny 1 až 3</t>
  </si>
  <si>
    <t>Hloubení jam nezapažených v hornině třídy těžitelnosti I skupiny 3 objem do 20 m3 strojně</t>
  </si>
  <si>
    <t>Příplatek za ztížení vykopávky v blízkosti podzemního vedení</t>
  </si>
  <si>
    <t>Zásyp jam, šachet rýh nebo kolem objektů sypaninou se zhutněním</t>
  </si>
  <si>
    <t>Objem obsypu z písku</t>
  </si>
  <si>
    <t>Objem lože z písku</t>
  </si>
  <si>
    <t>Hloubení rýh nezapažených š do 800 mm v hornině třídy těžitelnosti I skupiny 3 objem do 50 m3 strojně</t>
  </si>
  <si>
    <t>Hloubení zapažených rýh š do 2000 mm v hornině třídy těžitelnosti I skupiny 3 objem do 1000 m3</t>
  </si>
  <si>
    <t>Montáž lešení řadového rámového lehkého zatížení do 200 kg/m2 š od 0,6 do 0,9 m v do 10 m</t>
  </si>
  <si>
    <t>Příplatek k lešení řadovému rámovému lehkému do 200 kg/m2 š od 0,6 do 0,9 m v do 10 m za každý den použití</t>
  </si>
  <si>
    <t>Příplatek k úpravám povrchů za kropení vodou vysoce nasákavého podkladu</t>
  </si>
  <si>
    <t>Očištění 1x nátěrem biocidním přípravkem a okartáčováním lícového zdiva</t>
  </si>
  <si>
    <t>Provedení funkčního nátěru antigraffiti, protikarbonatačního, fotokatalytického, hydrofobizačního aj. nátěru lícového zdiva</t>
  </si>
  <si>
    <t>Hydrofobizační transparentní silikonový nátěr lícového zdiva</t>
  </si>
  <si>
    <t>Vysekání spojovací hmoty ze spár zdiva hl do 40 mm dl do 6 m/m2</t>
  </si>
  <si>
    <t>Vyklínování uvolněných kamenů ve zdivu se spárami dl do 6 m/m2</t>
  </si>
  <si>
    <t>Doplnění zdiva cihlami do aktivované malty</t>
  </si>
  <si>
    <t>Doplnění zdiva kamenem do aktivované malty se spárami dl do 6 m/m2</t>
  </si>
  <si>
    <t>Příplatek za objem zdiva do 1 m3 jednotlivě</t>
  </si>
  <si>
    <t>Spárování zdiva aktivovanou maltou spára hl do 40 mm dl do 6 m/m2</t>
  </si>
  <si>
    <t>Injektáž trhlin š 10 mm v cihelném zdivu tl do 300 mm aktivovanou cementovou maltou včetně vrtů</t>
  </si>
  <si>
    <t>35,0*5,0</t>
  </si>
  <si>
    <t>Hloubení rýh nezapažených š do 2000 mm v hornině třídy těžitelnosti I skupiny 3 objem do 20 m3 strojně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</si>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</sst>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9" fillId="0" borderId="23" xfId="0" applyFont="1" applyBorder="1" applyAlignment="1" applyProtection="1">
      <alignment horizontal="center" vertical="center"/>
      <protection locked="0"/>
    </xf>
    <xf numFmtId="49" fontId="39" fillId="0" borderId="23" xfId="0" applyNumberFormat="1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center" vertical="center" wrapText="1"/>
      <protection locked="0"/>
    </xf>
    <xf numFmtId="167" fontId="39" fillId="0" borderId="23" xfId="0" applyNumberFormat="1" applyFont="1" applyBorder="1" applyAlignment="1" applyProtection="1">
      <alignment vertical="center"/>
      <protection locked="0"/>
    </xf>
    <xf numFmtId="4" fontId="39" fillId="3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  <protection locked="0"/>
    </xf>
    <xf numFmtId="0" fontId="40" fillId="0" borderId="4" xfId="0" applyFont="1" applyBorder="1" applyAlignment="1">
      <alignment vertical="center"/>
    </xf>
    <xf numFmtId="0" fontId="39" fillId="3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>
      <alignment horizontal="left" vertical="center"/>
    </xf>
    <xf numFmtId="0" fontId="52" fillId="0" borderId="1" xfId="0" applyFont="1" applyBorder="1" applyAlignment="1">
      <alignment vertical="top"/>
    </xf>
    <xf numFmtId="0" fontId="52" fillId="0" borderId="1" xfId="0" applyFont="1" applyBorder="1" applyAlignment="1">
      <alignment horizontal="left" vertical="center"/>
    </xf>
    <xf numFmtId="0" fontId="52" fillId="0" borderId="1" xfId="0" applyFont="1" applyBorder="1" applyAlignment="1">
      <alignment horizontal="center" vertical="center"/>
    </xf>
    <xf numFmtId="49" fontId="52" fillId="0" borderId="1" xfId="0" applyNumberFormat="1" applyFont="1" applyBorder="1" applyAlignment="1">
      <alignment horizontal="left" vertical="center"/>
    </xf>
    <xf numFmtId="0" fontId="51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71201231" TargetMode="External"/><Relationship Id="rId13" Type="http://schemas.openxmlformats.org/officeDocument/2006/relationships/hyperlink" Target="https://podminky.urs.cz/item/CS_URS_2024_01/564761101" TargetMode="External"/><Relationship Id="rId18" Type="http://schemas.openxmlformats.org/officeDocument/2006/relationships/drawing" Target="../drawings/drawing10.xml"/><Relationship Id="rId3" Type="http://schemas.openxmlformats.org/officeDocument/2006/relationships/hyperlink" Target="https://podminky.urs.cz/item/CS_URS_2024_01/162351103" TargetMode="External"/><Relationship Id="rId7" Type="http://schemas.openxmlformats.org/officeDocument/2006/relationships/hyperlink" Target="https://podminky.urs.cz/item/CS_URS_2024_01/167151101" TargetMode="External"/><Relationship Id="rId12" Type="http://schemas.openxmlformats.org/officeDocument/2006/relationships/hyperlink" Target="https://podminky.urs.cz/item/CS_URS_2024_01/564720102" TargetMode="External"/><Relationship Id="rId17" Type="http://schemas.openxmlformats.org/officeDocument/2006/relationships/hyperlink" Target="https://podminky.urs.cz/item/CS_URS_2024_01/998223011" TargetMode="External"/><Relationship Id="rId2" Type="http://schemas.openxmlformats.org/officeDocument/2006/relationships/hyperlink" Target="https://podminky.urs.cz/item/CS_URS_2024_01/122251104" TargetMode="External"/><Relationship Id="rId16" Type="http://schemas.openxmlformats.org/officeDocument/2006/relationships/hyperlink" Target="https://podminky.urs.cz/item/CS_URS_2024_01/936124112" TargetMode="External"/><Relationship Id="rId1" Type="http://schemas.openxmlformats.org/officeDocument/2006/relationships/hyperlink" Target="https://podminky.urs.cz/item/CS_URS_2024_01/121151113" TargetMode="External"/><Relationship Id="rId6" Type="http://schemas.openxmlformats.org/officeDocument/2006/relationships/hyperlink" Target="https://podminky.urs.cz/item/CS_URS_2024_01/162751119" TargetMode="External"/><Relationship Id="rId11" Type="http://schemas.openxmlformats.org/officeDocument/2006/relationships/hyperlink" Target="https://podminky.urs.cz/item/CS_URS_2024_01/181951112" TargetMode="External"/><Relationship Id="rId5" Type="http://schemas.openxmlformats.org/officeDocument/2006/relationships/hyperlink" Target="https://podminky.urs.cz/item/CS_URS_2024_01/162751117" TargetMode="External"/><Relationship Id="rId15" Type="http://schemas.openxmlformats.org/officeDocument/2006/relationships/hyperlink" Target="https://podminky.urs.cz/item/CS_URS_2024_01/919726121" TargetMode="External"/><Relationship Id="rId10" Type="http://schemas.openxmlformats.org/officeDocument/2006/relationships/hyperlink" Target="https://podminky.urs.cz/item/CS_URS_2024_01/174111101" TargetMode="External"/><Relationship Id="rId4" Type="http://schemas.openxmlformats.org/officeDocument/2006/relationships/hyperlink" Target="https://podminky.urs.cz/item/CS_URS_2024_01/162651112" TargetMode="External"/><Relationship Id="rId9" Type="http://schemas.openxmlformats.org/officeDocument/2006/relationships/hyperlink" Target="https://podminky.urs.cz/item/CS_URS_2024_01/171251201" TargetMode="External"/><Relationship Id="rId14" Type="http://schemas.openxmlformats.org/officeDocument/2006/relationships/hyperlink" Target="https://podminky.urs.cz/item/CS_URS_2024_01/591241111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podminky.urs.cz/item/CS_URS_2024_01/020001000" TargetMode="External"/><Relationship Id="rId7" Type="http://schemas.openxmlformats.org/officeDocument/2006/relationships/hyperlink" Target="https://podminky.urs.cz/item/CS_URS_2024_01/090001000" TargetMode="External"/><Relationship Id="rId2" Type="http://schemas.openxmlformats.org/officeDocument/2006/relationships/hyperlink" Target="https://podminky.urs.cz/item/CS_URS_2024_01/012002000" TargetMode="External"/><Relationship Id="rId1" Type="http://schemas.openxmlformats.org/officeDocument/2006/relationships/hyperlink" Target="https://podminky.urs.cz/item/CS_URS_2024_01/011324000" TargetMode="External"/><Relationship Id="rId6" Type="http://schemas.openxmlformats.org/officeDocument/2006/relationships/hyperlink" Target="https://podminky.urs.cz/item/CS_URS_2024_01/070001000" TargetMode="External"/><Relationship Id="rId5" Type="http://schemas.openxmlformats.org/officeDocument/2006/relationships/hyperlink" Target="https://podminky.urs.cz/item/CS_URS_2024_01/040001000" TargetMode="External"/><Relationship Id="rId4" Type="http://schemas.openxmlformats.org/officeDocument/2006/relationships/hyperlink" Target="https://podminky.urs.cz/item/CS_URS_2024_01/03000100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71201231" TargetMode="External"/><Relationship Id="rId13" Type="http://schemas.openxmlformats.org/officeDocument/2006/relationships/hyperlink" Target="https://podminky.urs.cz/item/CS_URS_2024_01/567133115" TargetMode="External"/><Relationship Id="rId18" Type="http://schemas.openxmlformats.org/officeDocument/2006/relationships/hyperlink" Target="https://podminky.urs.cz/item/CS_URS_2024_01/997013509" TargetMode="External"/><Relationship Id="rId3" Type="http://schemas.openxmlformats.org/officeDocument/2006/relationships/hyperlink" Target="https://podminky.urs.cz/item/CS_URS_2024_01/122251104" TargetMode="External"/><Relationship Id="rId7" Type="http://schemas.openxmlformats.org/officeDocument/2006/relationships/hyperlink" Target="https://podminky.urs.cz/item/CS_URS_2024_01/167151101" TargetMode="External"/><Relationship Id="rId12" Type="http://schemas.openxmlformats.org/officeDocument/2006/relationships/hyperlink" Target="https://podminky.urs.cz/item/CS_URS_2024_01/564861011" TargetMode="External"/><Relationship Id="rId17" Type="http://schemas.openxmlformats.org/officeDocument/2006/relationships/hyperlink" Target="https://podminky.urs.cz/item/CS_URS_2024_01/997013501" TargetMode="External"/><Relationship Id="rId2" Type="http://schemas.openxmlformats.org/officeDocument/2006/relationships/hyperlink" Target="https://podminky.urs.cz/item/CS_URS_2024_01/113151111" TargetMode="External"/><Relationship Id="rId16" Type="http://schemas.openxmlformats.org/officeDocument/2006/relationships/hyperlink" Target="https://podminky.urs.cz/item/CS_URS_2024_01/979071121" TargetMode="External"/><Relationship Id="rId20" Type="http://schemas.openxmlformats.org/officeDocument/2006/relationships/drawing" Target="../drawings/drawing3.xml"/><Relationship Id="rId1" Type="http://schemas.openxmlformats.org/officeDocument/2006/relationships/hyperlink" Target="https://podminky.urs.cz/item/CS_URS_2024_01/113106161" TargetMode="External"/><Relationship Id="rId6" Type="http://schemas.openxmlformats.org/officeDocument/2006/relationships/hyperlink" Target="https://podminky.urs.cz/item/CS_URS_2024_01/162751119" TargetMode="External"/><Relationship Id="rId11" Type="http://schemas.openxmlformats.org/officeDocument/2006/relationships/hyperlink" Target="https://podminky.urs.cz/item/CS_URS_2024_01/181912112" TargetMode="External"/><Relationship Id="rId5" Type="http://schemas.openxmlformats.org/officeDocument/2006/relationships/hyperlink" Target="https://podminky.urs.cz/item/CS_URS_2024_01/162751117" TargetMode="External"/><Relationship Id="rId15" Type="http://schemas.openxmlformats.org/officeDocument/2006/relationships/hyperlink" Target="https://podminky.urs.cz/item/CS_URS_2024_01/916111123" TargetMode="External"/><Relationship Id="rId10" Type="http://schemas.openxmlformats.org/officeDocument/2006/relationships/hyperlink" Target="https://podminky.urs.cz/item/CS_URS_2024_01/174111101" TargetMode="External"/><Relationship Id="rId19" Type="http://schemas.openxmlformats.org/officeDocument/2006/relationships/hyperlink" Target="https://podminky.urs.cz/item/CS_URS_2024_01/998223011" TargetMode="External"/><Relationship Id="rId4" Type="http://schemas.openxmlformats.org/officeDocument/2006/relationships/hyperlink" Target="https://podminky.urs.cz/item/CS_URS_2024_01/162251102" TargetMode="External"/><Relationship Id="rId9" Type="http://schemas.openxmlformats.org/officeDocument/2006/relationships/hyperlink" Target="https://podminky.urs.cz/item/CS_URS_2024_01/171251201" TargetMode="External"/><Relationship Id="rId14" Type="http://schemas.openxmlformats.org/officeDocument/2006/relationships/hyperlink" Target="https://podminky.urs.cz/item/CS_URS_2024_01/591211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67151101" TargetMode="External"/><Relationship Id="rId13" Type="http://schemas.openxmlformats.org/officeDocument/2006/relationships/hyperlink" Target="https://podminky.urs.cz/item/CS_URS_2024_01/185804312" TargetMode="External"/><Relationship Id="rId18" Type="http://schemas.openxmlformats.org/officeDocument/2006/relationships/hyperlink" Target="https://podminky.urs.cz/item/CS_URS_2024_01/981011112" TargetMode="External"/><Relationship Id="rId3" Type="http://schemas.openxmlformats.org/officeDocument/2006/relationships/hyperlink" Target="https://podminky.urs.cz/item/CS_URS_2024_01/122251104" TargetMode="External"/><Relationship Id="rId21" Type="http://schemas.openxmlformats.org/officeDocument/2006/relationships/hyperlink" Target="https://podminky.urs.cz/item/CS_URS_2024_01/998223011" TargetMode="External"/><Relationship Id="rId7" Type="http://schemas.openxmlformats.org/officeDocument/2006/relationships/hyperlink" Target="https://podminky.urs.cz/item/CS_URS_2024_01/162751119" TargetMode="External"/><Relationship Id="rId12" Type="http://schemas.openxmlformats.org/officeDocument/2006/relationships/hyperlink" Target="https://podminky.urs.cz/item/CS_URS_2024_01/181951112" TargetMode="External"/><Relationship Id="rId17" Type="http://schemas.openxmlformats.org/officeDocument/2006/relationships/hyperlink" Target="https://podminky.urs.cz/item/CS_URS_2024_01/919726121" TargetMode="External"/><Relationship Id="rId2" Type="http://schemas.openxmlformats.org/officeDocument/2006/relationships/hyperlink" Target="https://podminky.urs.cz/item/CS_URS_2024_01/121151113" TargetMode="External"/><Relationship Id="rId16" Type="http://schemas.openxmlformats.org/officeDocument/2006/relationships/hyperlink" Target="https://podminky.urs.cz/item/CS_URS_2024_01/916111123" TargetMode="External"/><Relationship Id="rId20" Type="http://schemas.openxmlformats.org/officeDocument/2006/relationships/hyperlink" Target="https://podminky.urs.cz/item/CS_URS_2024_01/997013509" TargetMode="External"/><Relationship Id="rId1" Type="http://schemas.openxmlformats.org/officeDocument/2006/relationships/hyperlink" Target="https://podminky.urs.cz/item/CS_URS_2024_01/113151111" TargetMode="External"/><Relationship Id="rId6" Type="http://schemas.openxmlformats.org/officeDocument/2006/relationships/hyperlink" Target="https://podminky.urs.cz/item/CS_URS_2024_01/162751117" TargetMode="External"/><Relationship Id="rId11" Type="http://schemas.openxmlformats.org/officeDocument/2006/relationships/hyperlink" Target="https://podminky.urs.cz/item/CS_URS_2024_01/174111101" TargetMode="External"/><Relationship Id="rId5" Type="http://schemas.openxmlformats.org/officeDocument/2006/relationships/hyperlink" Target="https://podminky.urs.cz/item/CS_URS_2024_01/162651112" TargetMode="External"/><Relationship Id="rId15" Type="http://schemas.openxmlformats.org/officeDocument/2006/relationships/hyperlink" Target="https://podminky.urs.cz/item/CS_URS_2024_01/564761101" TargetMode="External"/><Relationship Id="rId10" Type="http://schemas.openxmlformats.org/officeDocument/2006/relationships/hyperlink" Target="https://podminky.urs.cz/item/CS_URS_2024_01/171251201" TargetMode="External"/><Relationship Id="rId19" Type="http://schemas.openxmlformats.org/officeDocument/2006/relationships/hyperlink" Target="https://podminky.urs.cz/item/CS_URS_2024_01/997013501" TargetMode="External"/><Relationship Id="rId4" Type="http://schemas.openxmlformats.org/officeDocument/2006/relationships/hyperlink" Target="https://podminky.urs.cz/item/CS_URS_2024_01/162351103" TargetMode="External"/><Relationship Id="rId9" Type="http://schemas.openxmlformats.org/officeDocument/2006/relationships/hyperlink" Target="https://podminky.urs.cz/item/CS_URS_2024_01/171201231" TargetMode="External"/><Relationship Id="rId14" Type="http://schemas.openxmlformats.org/officeDocument/2006/relationships/hyperlink" Target="https://podminky.urs.cz/item/CS_URS_2024_01/564720102" TargetMode="External"/><Relationship Id="rId22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71201231" TargetMode="External"/><Relationship Id="rId13" Type="http://schemas.openxmlformats.org/officeDocument/2006/relationships/hyperlink" Target="https://podminky.urs.cz/item/CS_URS_2024_01/185802114" TargetMode="External"/><Relationship Id="rId18" Type="http://schemas.openxmlformats.org/officeDocument/2006/relationships/hyperlink" Target="https://podminky.urs.cz/item/CS_URS_2024_01/998225111" TargetMode="External"/><Relationship Id="rId3" Type="http://schemas.openxmlformats.org/officeDocument/2006/relationships/hyperlink" Target="https://podminky.urs.cz/item/CS_URS_2024_01/122251104" TargetMode="External"/><Relationship Id="rId7" Type="http://schemas.openxmlformats.org/officeDocument/2006/relationships/hyperlink" Target="https://podminky.urs.cz/item/CS_URS_2024_01/167151111" TargetMode="External"/><Relationship Id="rId12" Type="http://schemas.openxmlformats.org/officeDocument/2006/relationships/hyperlink" Target="https://podminky.urs.cz/item/CS_URS_2024_01/184813511" TargetMode="External"/><Relationship Id="rId17" Type="http://schemas.openxmlformats.org/officeDocument/2006/relationships/hyperlink" Target="https://podminky.urs.cz/item/CS_URS_2024_01/997013509" TargetMode="External"/><Relationship Id="rId2" Type="http://schemas.openxmlformats.org/officeDocument/2006/relationships/hyperlink" Target="https://podminky.urs.cz/item/CS_URS_2024_01/121151113" TargetMode="External"/><Relationship Id="rId16" Type="http://schemas.openxmlformats.org/officeDocument/2006/relationships/hyperlink" Target="https://podminky.urs.cz/item/CS_URS_2024_01/997013501" TargetMode="External"/><Relationship Id="rId1" Type="http://schemas.openxmlformats.org/officeDocument/2006/relationships/hyperlink" Target="https://podminky.urs.cz/item/CS_URS_2024_01/113151111" TargetMode="External"/><Relationship Id="rId6" Type="http://schemas.openxmlformats.org/officeDocument/2006/relationships/hyperlink" Target="https://podminky.urs.cz/item/CS_URS_2024_01/162751119" TargetMode="External"/><Relationship Id="rId11" Type="http://schemas.openxmlformats.org/officeDocument/2006/relationships/hyperlink" Target="https://podminky.urs.cz/item/CS_URS_2024_01/181951112" TargetMode="External"/><Relationship Id="rId5" Type="http://schemas.openxmlformats.org/officeDocument/2006/relationships/hyperlink" Target="https://podminky.urs.cz/item/CS_URS_2024_01/162751117" TargetMode="External"/><Relationship Id="rId15" Type="http://schemas.openxmlformats.org/officeDocument/2006/relationships/hyperlink" Target="https://podminky.urs.cz/item/CS_URS_2024_01/561121111" TargetMode="External"/><Relationship Id="rId10" Type="http://schemas.openxmlformats.org/officeDocument/2006/relationships/hyperlink" Target="https://podminky.urs.cz/item/CS_URS_2024_01/181411141" TargetMode="External"/><Relationship Id="rId19" Type="http://schemas.openxmlformats.org/officeDocument/2006/relationships/drawing" Target="../drawings/drawing5.xml"/><Relationship Id="rId4" Type="http://schemas.openxmlformats.org/officeDocument/2006/relationships/hyperlink" Target="https://podminky.urs.cz/item/CS_URS_2024_01/162351103" TargetMode="External"/><Relationship Id="rId9" Type="http://schemas.openxmlformats.org/officeDocument/2006/relationships/hyperlink" Target="https://podminky.urs.cz/item/CS_URS_2024_01/171251201" TargetMode="External"/><Relationship Id="rId14" Type="http://schemas.openxmlformats.org/officeDocument/2006/relationships/hyperlink" Target="https://podminky.urs.cz/item/CS_URS_2024_01/185803111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74151101" TargetMode="External"/><Relationship Id="rId18" Type="http://schemas.openxmlformats.org/officeDocument/2006/relationships/hyperlink" Target="https://podminky.urs.cz/item/CS_URS_2024_01/386131112" TargetMode="External"/><Relationship Id="rId26" Type="http://schemas.openxmlformats.org/officeDocument/2006/relationships/hyperlink" Target="https://podminky.urs.cz/item/CS_URS_2024_01/871353122" TargetMode="External"/><Relationship Id="rId39" Type="http://schemas.openxmlformats.org/officeDocument/2006/relationships/hyperlink" Target="https://podminky.urs.cz/item/CS_URS_2024_01/721219621" TargetMode="External"/><Relationship Id="rId21" Type="http://schemas.openxmlformats.org/officeDocument/2006/relationships/hyperlink" Target="https://podminky.urs.cz/item/CS_URS_2024_01/452112122" TargetMode="External"/><Relationship Id="rId34" Type="http://schemas.openxmlformats.org/officeDocument/2006/relationships/hyperlink" Target="https://podminky.urs.cz/item/CS_URS_2024_01/894410211" TargetMode="External"/><Relationship Id="rId42" Type="http://schemas.openxmlformats.org/officeDocument/2006/relationships/hyperlink" Target="https://podminky.urs.cz/item/CS_URS_2024_01/890411851" TargetMode="External"/><Relationship Id="rId47" Type="http://schemas.openxmlformats.org/officeDocument/2006/relationships/hyperlink" Target="https://podminky.urs.cz/item/CS_URS_2024_01/935113111" TargetMode="External"/><Relationship Id="rId50" Type="http://schemas.openxmlformats.org/officeDocument/2006/relationships/hyperlink" Target="https://podminky.urs.cz/item/CS_URS_2024_01/981513116" TargetMode="External"/><Relationship Id="rId55" Type="http://schemas.openxmlformats.org/officeDocument/2006/relationships/hyperlink" Target="https://podminky.urs.cz/item/CS_URS_2024_01/997013871" TargetMode="External"/><Relationship Id="rId7" Type="http://schemas.openxmlformats.org/officeDocument/2006/relationships/hyperlink" Target="https://podminky.urs.cz/item/CS_URS_2024_01/162351103" TargetMode="External"/><Relationship Id="rId2" Type="http://schemas.openxmlformats.org/officeDocument/2006/relationships/hyperlink" Target="https://podminky.urs.cz/item/CS_URS_2024_01/132251102" TargetMode="External"/><Relationship Id="rId16" Type="http://schemas.openxmlformats.org/officeDocument/2006/relationships/hyperlink" Target="https://podminky.urs.cz/item/CS_URS_2024_01/212752101" TargetMode="External"/><Relationship Id="rId29" Type="http://schemas.openxmlformats.org/officeDocument/2006/relationships/hyperlink" Target="https://podminky.urs.cz/item/CS_URS_2023_02/890831851" TargetMode="External"/><Relationship Id="rId11" Type="http://schemas.openxmlformats.org/officeDocument/2006/relationships/hyperlink" Target="https://podminky.urs.cz/item/CS_URS_2024_01/171201231" TargetMode="External"/><Relationship Id="rId24" Type="http://schemas.openxmlformats.org/officeDocument/2006/relationships/hyperlink" Target="https://podminky.urs.cz/item/CS_URS_2024_01/830361811" TargetMode="External"/><Relationship Id="rId32" Type="http://schemas.openxmlformats.org/officeDocument/2006/relationships/hyperlink" Target="https://podminky.urs.cz/item/CS_URS_2024_01/877265221" TargetMode="External"/><Relationship Id="rId37" Type="http://schemas.openxmlformats.org/officeDocument/2006/relationships/hyperlink" Target="https://podminky.urs.cz/item/CS_URS_2024_01/894410232" TargetMode="External"/><Relationship Id="rId40" Type="http://schemas.openxmlformats.org/officeDocument/2006/relationships/hyperlink" Target="https://podminky.urs.cz/item/CS_URS_2024_01/899104112" TargetMode="External"/><Relationship Id="rId45" Type="http://schemas.openxmlformats.org/officeDocument/2006/relationships/hyperlink" Target="https://podminky.urs.cz/item/CS_URS_2024_01/899641111" TargetMode="External"/><Relationship Id="rId53" Type="http://schemas.openxmlformats.org/officeDocument/2006/relationships/hyperlink" Target="https://podminky.urs.cz/item/CS_URS_2024_01/997013509" TargetMode="External"/><Relationship Id="rId58" Type="http://schemas.openxmlformats.org/officeDocument/2006/relationships/hyperlink" Target="https://podminky.urs.cz/item/CS_URS_2024_01/721242804" TargetMode="External"/><Relationship Id="rId5" Type="http://schemas.openxmlformats.org/officeDocument/2006/relationships/hyperlink" Target="https://podminky.urs.cz/item/CS_URS_2024_01/151101101" TargetMode="External"/><Relationship Id="rId61" Type="http://schemas.openxmlformats.org/officeDocument/2006/relationships/hyperlink" Target="https://podminky.urs.cz/item/CS_URS_2024_01/998721193" TargetMode="External"/><Relationship Id="rId19" Type="http://schemas.openxmlformats.org/officeDocument/2006/relationships/hyperlink" Target="https://podminky.urs.cz/item/CS_URS_2024_01/451573111" TargetMode="External"/><Relationship Id="rId14" Type="http://schemas.openxmlformats.org/officeDocument/2006/relationships/hyperlink" Target="https://podminky.urs.cz/item/CS_URS_2024_01/175151101" TargetMode="External"/><Relationship Id="rId22" Type="http://schemas.openxmlformats.org/officeDocument/2006/relationships/hyperlink" Target="https://podminky.urs.cz/item/CS_URS_2024_01/452112132" TargetMode="External"/><Relationship Id="rId27" Type="http://schemas.openxmlformats.org/officeDocument/2006/relationships/hyperlink" Target="https://podminky.urs.cz/item/CS_URS_2024_01/721174004" TargetMode="External"/><Relationship Id="rId30" Type="http://schemas.openxmlformats.org/officeDocument/2006/relationships/hyperlink" Target="https://podminky.urs.cz/item/CS_URS_2024_01/877310430" TargetMode="External"/><Relationship Id="rId35" Type="http://schemas.openxmlformats.org/officeDocument/2006/relationships/hyperlink" Target="https://podminky.urs.cz/item/CS_URS_2024_01/894410212" TargetMode="External"/><Relationship Id="rId43" Type="http://schemas.openxmlformats.org/officeDocument/2006/relationships/hyperlink" Target="https://podminky.urs.cz/item/CS_URS_2024_01/890431851" TargetMode="External"/><Relationship Id="rId48" Type="http://schemas.openxmlformats.org/officeDocument/2006/relationships/hyperlink" Target="https://podminky.urs.cz/item/CS_URS_2024_01/721290111" TargetMode="External"/><Relationship Id="rId56" Type="http://schemas.openxmlformats.org/officeDocument/2006/relationships/hyperlink" Target="https://podminky.urs.cz/item/CS_URS_2024_01/998276101" TargetMode="External"/><Relationship Id="rId8" Type="http://schemas.openxmlformats.org/officeDocument/2006/relationships/hyperlink" Target="https://podminky.urs.cz/item/CS_URS_2024_01/162751117" TargetMode="External"/><Relationship Id="rId51" Type="http://schemas.openxmlformats.org/officeDocument/2006/relationships/hyperlink" Target="https://podminky.urs.cz/item/CS_URS_2024_01/997013111" TargetMode="External"/><Relationship Id="rId3" Type="http://schemas.openxmlformats.org/officeDocument/2006/relationships/hyperlink" Target="https://podminky.urs.cz/item/CS_URS_2024_01/132254205" TargetMode="External"/><Relationship Id="rId12" Type="http://schemas.openxmlformats.org/officeDocument/2006/relationships/hyperlink" Target="https://podminky.urs.cz/item/CS_URS_2024_01/171251201" TargetMode="External"/><Relationship Id="rId17" Type="http://schemas.openxmlformats.org/officeDocument/2006/relationships/hyperlink" Target="https://podminky.urs.cz/item/CS_URS_2024_01/386121114" TargetMode="External"/><Relationship Id="rId25" Type="http://schemas.openxmlformats.org/officeDocument/2006/relationships/hyperlink" Target="https://podminky.urs.cz/item/CS_URS_2024_01/871313122" TargetMode="External"/><Relationship Id="rId33" Type="http://schemas.openxmlformats.org/officeDocument/2006/relationships/hyperlink" Target="https://podminky.urs.cz/item/CS_URS_2024_01/894410103" TargetMode="External"/><Relationship Id="rId38" Type="http://schemas.openxmlformats.org/officeDocument/2006/relationships/hyperlink" Target="https://podminky.urs.cz/item/CS_URS_2024_01/894811113" TargetMode="External"/><Relationship Id="rId46" Type="http://schemas.openxmlformats.org/officeDocument/2006/relationships/hyperlink" Target="https://podminky.urs.cz/item/CS_URS_2024_01/899641112" TargetMode="External"/><Relationship Id="rId59" Type="http://schemas.openxmlformats.org/officeDocument/2006/relationships/hyperlink" Target="https://podminky.urs.cz/item/CS_URS_2024_01/721249109" TargetMode="External"/><Relationship Id="rId20" Type="http://schemas.openxmlformats.org/officeDocument/2006/relationships/hyperlink" Target="https://podminky.urs.cz/item/CS_URS_2024_01/452112112" TargetMode="External"/><Relationship Id="rId41" Type="http://schemas.openxmlformats.org/officeDocument/2006/relationships/hyperlink" Target="https://podminky.urs.cz/item/CS_URS_2024_01/899722114" TargetMode="External"/><Relationship Id="rId54" Type="http://schemas.openxmlformats.org/officeDocument/2006/relationships/hyperlink" Target="https://podminky.urs.cz/item/CS_URS_2024_01/997013869" TargetMode="External"/><Relationship Id="rId62" Type="http://schemas.openxmlformats.org/officeDocument/2006/relationships/drawing" Target="../drawings/drawing6.xml"/><Relationship Id="rId1" Type="http://schemas.openxmlformats.org/officeDocument/2006/relationships/hyperlink" Target="https://podminky.urs.cz/item/CS_URS_2024_01/131251100" TargetMode="External"/><Relationship Id="rId6" Type="http://schemas.openxmlformats.org/officeDocument/2006/relationships/hyperlink" Target="https://podminky.urs.cz/item/CS_URS_2024_01/151101111" TargetMode="External"/><Relationship Id="rId15" Type="http://schemas.openxmlformats.org/officeDocument/2006/relationships/hyperlink" Target="https://podminky.urs.cz/item/CS_URS_2024_01/211971110" TargetMode="External"/><Relationship Id="rId23" Type="http://schemas.openxmlformats.org/officeDocument/2006/relationships/hyperlink" Target="https://podminky.urs.cz/item/CS_URS_2024_01/452311131" TargetMode="External"/><Relationship Id="rId28" Type="http://schemas.openxmlformats.org/officeDocument/2006/relationships/hyperlink" Target="https://podminky.urs.cz/item/CS_URS_2024_01/871365811" TargetMode="External"/><Relationship Id="rId36" Type="http://schemas.openxmlformats.org/officeDocument/2006/relationships/hyperlink" Target="https://podminky.urs.cz/item/CS_URS_2024_01/894410213" TargetMode="External"/><Relationship Id="rId49" Type="http://schemas.openxmlformats.org/officeDocument/2006/relationships/hyperlink" Target="https://podminky.urs.cz/item/CS_URS_2024_01/721290112" TargetMode="External"/><Relationship Id="rId57" Type="http://schemas.openxmlformats.org/officeDocument/2006/relationships/hyperlink" Target="https://podminky.urs.cz/item/CS_URS_2024_01/998276124" TargetMode="External"/><Relationship Id="rId10" Type="http://schemas.openxmlformats.org/officeDocument/2006/relationships/hyperlink" Target="https://podminky.urs.cz/item/CS_URS_2024_01/167151101" TargetMode="External"/><Relationship Id="rId31" Type="http://schemas.openxmlformats.org/officeDocument/2006/relationships/hyperlink" Target="https://podminky.urs.cz/item/CS_URS_2024_01/877265211" TargetMode="External"/><Relationship Id="rId44" Type="http://schemas.openxmlformats.org/officeDocument/2006/relationships/hyperlink" Target="https://podminky.urs.cz/item/CS_URS_2024_01/899620121" TargetMode="External"/><Relationship Id="rId52" Type="http://schemas.openxmlformats.org/officeDocument/2006/relationships/hyperlink" Target="https://podminky.urs.cz/item/CS_URS_2024_01/997013501" TargetMode="External"/><Relationship Id="rId60" Type="http://schemas.openxmlformats.org/officeDocument/2006/relationships/hyperlink" Target="https://podminky.urs.cz/item/CS_URS_2024_01/998721101" TargetMode="External"/><Relationship Id="rId4" Type="http://schemas.openxmlformats.org/officeDocument/2006/relationships/hyperlink" Target="https://podminky.urs.cz/item/CS_URS_2024_01/139001101" TargetMode="External"/><Relationship Id="rId9" Type="http://schemas.openxmlformats.org/officeDocument/2006/relationships/hyperlink" Target="https://podminky.urs.cz/item/CS_URS_2024_01/162751119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460161112" TargetMode="External"/><Relationship Id="rId13" Type="http://schemas.openxmlformats.org/officeDocument/2006/relationships/hyperlink" Target="https://podminky.urs.cz/item/CS_URS_2024_01/460661511" TargetMode="External"/><Relationship Id="rId3" Type="http://schemas.openxmlformats.org/officeDocument/2006/relationships/hyperlink" Target="https://podminky.urs.cz/item/CS_URS_2024_01/741372131" TargetMode="External"/><Relationship Id="rId7" Type="http://schemas.openxmlformats.org/officeDocument/2006/relationships/hyperlink" Target="https://podminky.urs.cz/item/CS_URS_2024_01/460010024" TargetMode="External"/><Relationship Id="rId12" Type="http://schemas.openxmlformats.org/officeDocument/2006/relationships/hyperlink" Target="https://podminky.urs.cz/item/CS_URS_2024_01/460431122" TargetMode="External"/><Relationship Id="rId17" Type="http://schemas.openxmlformats.org/officeDocument/2006/relationships/drawing" Target="../drawings/drawing7.xml"/><Relationship Id="rId2" Type="http://schemas.openxmlformats.org/officeDocument/2006/relationships/hyperlink" Target="https://podminky.urs.cz/item/CS_URS_2024_01/741122122" TargetMode="External"/><Relationship Id="rId16" Type="http://schemas.openxmlformats.org/officeDocument/2006/relationships/hyperlink" Target="https://podminky.urs.cz/item/CS_URS_2024_01/468021121" TargetMode="External"/><Relationship Id="rId1" Type="http://schemas.openxmlformats.org/officeDocument/2006/relationships/hyperlink" Target="https://podminky.urs.cz/item/CS_URS_2024_01/741122016" TargetMode="External"/><Relationship Id="rId6" Type="http://schemas.openxmlformats.org/officeDocument/2006/relationships/hyperlink" Target="https://podminky.urs.cz/item/CS_URS_2024_01/210280002" TargetMode="External"/><Relationship Id="rId11" Type="http://schemas.openxmlformats.org/officeDocument/2006/relationships/hyperlink" Target="https://podminky.urs.cz/item/CS_URS_2024_01/460241111" TargetMode="External"/><Relationship Id="rId5" Type="http://schemas.openxmlformats.org/officeDocument/2006/relationships/hyperlink" Target="https://podminky.urs.cz/item/CS_URS_2024_01/998741193" TargetMode="External"/><Relationship Id="rId15" Type="http://schemas.openxmlformats.org/officeDocument/2006/relationships/hyperlink" Target="https://podminky.urs.cz/item/CS_URS_2024_01/460921212" TargetMode="External"/><Relationship Id="rId10" Type="http://schemas.openxmlformats.org/officeDocument/2006/relationships/hyperlink" Target="https://podminky.urs.cz/item/CS_URS_2024_01/460171122" TargetMode="External"/><Relationship Id="rId4" Type="http://schemas.openxmlformats.org/officeDocument/2006/relationships/hyperlink" Target="https://podminky.urs.cz/item/CS_URS_2024_01/998741101" TargetMode="External"/><Relationship Id="rId9" Type="http://schemas.openxmlformats.org/officeDocument/2006/relationships/hyperlink" Target="https://podminky.urs.cz/item/CS_URS_2024_01/460171112" TargetMode="External"/><Relationship Id="rId14" Type="http://schemas.openxmlformats.org/officeDocument/2006/relationships/hyperlink" Target="https://podminky.urs.cz/item/CS_URS_2024_01/46079121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85142111" TargetMode="External"/><Relationship Id="rId13" Type="http://schemas.openxmlformats.org/officeDocument/2006/relationships/hyperlink" Target="https://podminky.urs.cz/item/CS_URS_2024_01/985221120" TargetMode="External"/><Relationship Id="rId18" Type="http://schemas.openxmlformats.org/officeDocument/2006/relationships/hyperlink" Target="https://podminky.urs.cz/item/CS_URS_2024_01/997013111" TargetMode="External"/><Relationship Id="rId26" Type="http://schemas.openxmlformats.org/officeDocument/2006/relationships/hyperlink" Target="https://podminky.urs.cz/item/CS_URS_2024_01/783826655" TargetMode="External"/><Relationship Id="rId3" Type="http://schemas.openxmlformats.org/officeDocument/2006/relationships/hyperlink" Target="https://podminky.urs.cz/item/CS_URS_2024_01/629995101" TargetMode="External"/><Relationship Id="rId21" Type="http://schemas.openxmlformats.org/officeDocument/2006/relationships/hyperlink" Target="https://podminky.urs.cz/item/CS_URS_2024_01/997013869" TargetMode="External"/><Relationship Id="rId7" Type="http://schemas.openxmlformats.org/officeDocument/2006/relationships/hyperlink" Target="https://podminky.urs.cz/item/CS_URS_2024_01/941211811" TargetMode="External"/><Relationship Id="rId12" Type="http://schemas.openxmlformats.org/officeDocument/2006/relationships/hyperlink" Target="https://podminky.urs.cz/item/CS_URS_2024_01/985221111" TargetMode="External"/><Relationship Id="rId17" Type="http://schemas.openxmlformats.org/officeDocument/2006/relationships/hyperlink" Target="https://podminky.urs.cz/item/CS_URS_2024_01/985421191" TargetMode="External"/><Relationship Id="rId25" Type="http://schemas.openxmlformats.org/officeDocument/2006/relationships/hyperlink" Target="https://podminky.urs.cz/item/CS_URS_2024_01/783805200" TargetMode="External"/><Relationship Id="rId2" Type="http://schemas.openxmlformats.org/officeDocument/2006/relationships/hyperlink" Target="https://podminky.urs.cz/item/CS_URS_2024_01/622325211" TargetMode="External"/><Relationship Id="rId16" Type="http://schemas.openxmlformats.org/officeDocument/2006/relationships/hyperlink" Target="https://podminky.urs.cz/item/CS_URS_2024_01/985421131" TargetMode="External"/><Relationship Id="rId20" Type="http://schemas.openxmlformats.org/officeDocument/2006/relationships/hyperlink" Target="https://podminky.urs.cz/item/CS_URS_2024_01/997013509" TargetMode="External"/><Relationship Id="rId1" Type="http://schemas.openxmlformats.org/officeDocument/2006/relationships/hyperlink" Target="https://podminky.urs.cz/item/CS_URS_2024_01/317221111" TargetMode="External"/><Relationship Id="rId6" Type="http://schemas.openxmlformats.org/officeDocument/2006/relationships/hyperlink" Target="https://podminky.urs.cz/item/CS_URS_2024_01/941211211" TargetMode="External"/><Relationship Id="rId11" Type="http://schemas.openxmlformats.org/officeDocument/2006/relationships/hyperlink" Target="https://podminky.urs.cz/item/CS_URS_2024_01/985221101" TargetMode="External"/><Relationship Id="rId24" Type="http://schemas.openxmlformats.org/officeDocument/2006/relationships/hyperlink" Target="https://podminky.urs.cz/item/CS_URS_2024_01/783801271" TargetMode="External"/><Relationship Id="rId5" Type="http://schemas.openxmlformats.org/officeDocument/2006/relationships/hyperlink" Target="https://podminky.urs.cz/item/CS_URS_2024_01/941211111" TargetMode="External"/><Relationship Id="rId15" Type="http://schemas.openxmlformats.org/officeDocument/2006/relationships/hyperlink" Target="https://podminky.urs.cz/item/CS_URS_2024_01/985231111" TargetMode="External"/><Relationship Id="rId23" Type="http://schemas.openxmlformats.org/officeDocument/2006/relationships/hyperlink" Target="https://podminky.urs.cz/item/CS_URS_2024_01/998152193" TargetMode="External"/><Relationship Id="rId10" Type="http://schemas.openxmlformats.org/officeDocument/2006/relationships/hyperlink" Target="https://podminky.urs.cz/item/CS_URS_2024_01/985221013" TargetMode="External"/><Relationship Id="rId19" Type="http://schemas.openxmlformats.org/officeDocument/2006/relationships/hyperlink" Target="https://podminky.urs.cz/item/CS_URS_2024_01/997013501" TargetMode="External"/><Relationship Id="rId4" Type="http://schemas.openxmlformats.org/officeDocument/2006/relationships/hyperlink" Target="https://podminky.urs.cz/item/CS_URS_2024_01/629999001" TargetMode="External"/><Relationship Id="rId9" Type="http://schemas.openxmlformats.org/officeDocument/2006/relationships/hyperlink" Target="https://podminky.urs.cz/item/CS_URS_2024_01/985211111" TargetMode="External"/><Relationship Id="rId14" Type="http://schemas.openxmlformats.org/officeDocument/2006/relationships/hyperlink" Target="https://podminky.urs.cz/item/CS_URS_2024_01/985223111" TargetMode="External"/><Relationship Id="rId22" Type="http://schemas.openxmlformats.org/officeDocument/2006/relationships/hyperlink" Target="https://podminky.urs.cz/item/CS_URS_2024_01/998152111" TargetMode="External"/><Relationship Id="rId27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274351122" TargetMode="External"/><Relationship Id="rId18" Type="http://schemas.openxmlformats.org/officeDocument/2006/relationships/hyperlink" Target="https://podminky.urs.cz/item/CS_URS_2024_01/941211211" TargetMode="External"/><Relationship Id="rId26" Type="http://schemas.openxmlformats.org/officeDocument/2006/relationships/hyperlink" Target="https://podminky.urs.cz/item/CS_URS_2024_01/985421191" TargetMode="External"/><Relationship Id="rId21" Type="http://schemas.openxmlformats.org/officeDocument/2006/relationships/hyperlink" Target="https://podminky.urs.cz/item/CS_URS_2024_01/985211111" TargetMode="External"/><Relationship Id="rId34" Type="http://schemas.openxmlformats.org/officeDocument/2006/relationships/hyperlink" Target="https://podminky.urs.cz/item/CS_URS_2024_01/783801271" TargetMode="External"/><Relationship Id="rId7" Type="http://schemas.openxmlformats.org/officeDocument/2006/relationships/hyperlink" Target="https://podminky.urs.cz/item/CS_URS_2024_01/174111101" TargetMode="External"/><Relationship Id="rId12" Type="http://schemas.openxmlformats.org/officeDocument/2006/relationships/hyperlink" Target="https://podminky.urs.cz/item/CS_URS_2024_01/274351121" TargetMode="External"/><Relationship Id="rId17" Type="http://schemas.openxmlformats.org/officeDocument/2006/relationships/hyperlink" Target="https://podminky.urs.cz/item/CS_URS_2024_01/941211111" TargetMode="External"/><Relationship Id="rId25" Type="http://schemas.openxmlformats.org/officeDocument/2006/relationships/hyperlink" Target="https://podminky.urs.cz/item/CS_URS_2024_01/985421131" TargetMode="External"/><Relationship Id="rId33" Type="http://schemas.openxmlformats.org/officeDocument/2006/relationships/hyperlink" Target="https://podminky.urs.cz/item/CS_URS_2024_01/764302105" TargetMode="External"/><Relationship Id="rId2" Type="http://schemas.openxmlformats.org/officeDocument/2006/relationships/hyperlink" Target="https://podminky.urs.cz/item/CS_URS_2024_01/162751117" TargetMode="External"/><Relationship Id="rId16" Type="http://schemas.openxmlformats.org/officeDocument/2006/relationships/hyperlink" Target="https://podminky.urs.cz/item/CS_URS_2024_01/629999001" TargetMode="External"/><Relationship Id="rId20" Type="http://schemas.openxmlformats.org/officeDocument/2006/relationships/hyperlink" Target="https://podminky.urs.cz/item/CS_URS_2024_01/985142111" TargetMode="External"/><Relationship Id="rId29" Type="http://schemas.openxmlformats.org/officeDocument/2006/relationships/hyperlink" Target="https://podminky.urs.cz/item/CS_URS_2024_01/997013509" TargetMode="External"/><Relationship Id="rId1" Type="http://schemas.openxmlformats.org/officeDocument/2006/relationships/hyperlink" Target="https://podminky.urs.cz/item/CS_URS_2024_01/132251251" TargetMode="External"/><Relationship Id="rId6" Type="http://schemas.openxmlformats.org/officeDocument/2006/relationships/hyperlink" Target="https://podminky.urs.cz/item/CS_URS_2024_01/171251201" TargetMode="External"/><Relationship Id="rId11" Type="http://schemas.openxmlformats.org/officeDocument/2006/relationships/hyperlink" Target="https://podminky.urs.cz/item/CS_URS_2024_01/274321611" TargetMode="External"/><Relationship Id="rId24" Type="http://schemas.openxmlformats.org/officeDocument/2006/relationships/hyperlink" Target="https://podminky.urs.cz/item/CS_URS_2024_01/985231111" TargetMode="External"/><Relationship Id="rId32" Type="http://schemas.openxmlformats.org/officeDocument/2006/relationships/hyperlink" Target="https://podminky.urs.cz/item/CS_URS_2024_01/764002872" TargetMode="External"/><Relationship Id="rId37" Type="http://schemas.openxmlformats.org/officeDocument/2006/relationships/drawing" Target="../drawings/drawing9.xml"/><Relationship Id="rId5" Type="http://schemas.openxmlformats.org/officeDocument/2006/relationships/hyperlink" Target="https://podminky.urs.cz/item/CS_URS_2024_01/171201231" TargetMode="External"/><Relationship Id="rId15" Type="http://schemas.openxmlformats.org/officeDocument/2006/relationships/hyperlink" Target="https://podminky.urs.cz/item/CS_URS_2024_01/629995101" TargetMode="External"/><Relationship Id="rId23" Type="http://schemas.openxmlformats.org/officeDocument/2006/relationships/hyperlink" Target="https://podminky.urs.cz/item/CS_URS_2024_01/985221120" TargetMode="External"/><Relationship Id="rId28" Type="http://schemas.openxmlformats.org/officeDocument/2006/relationships/hyperlink" Target="https://podminky.urs.cz/item/CS_URS_2024_01/997013501" TargetMode="External"/><Relationship Id="rId36" Type="http://schemas.openxmlformats.org/officeDocument/2006/relationships/hyperlink" Target="https://podminky.urs.cz/item/CS_URS_2024_01/783826655" TargetMode="External"/><Relationship Id="rId10" Type="http://schemas.openxmlformats.org/officeDocument/2006/relationships/hyperlink" Target="https://podminky.urs.cz/item/CS_URS_2024_01/225511116" TargetMode="External"/><Relationship Id="rId19" Type="http://schemas.openxmlformats.org/officeDocument/2006/relationships/hyperlink" Target="https://podminky.urs.cz/item/CS_URS_2024_01/941211811" TargetMode="External"/><Relationship Id="rId31" Type="http://schemas.openxmlformats.org/officeDocument/2006/relationships/hyperlink" Target="https://podminky.urs.cz/item/CS_URS_2024_01/998001011" TargetMode="External"/><Relationship Id="rId4" Type="http://schemas.openxmlformats.org/officeDocument/2006/relationships/hyperlink" Target="https://podminky.urs.cz/item/CS_URS_2024_01/167151101" TargetMode="External"/><Relationship Id="rId9" Type="http://schemas.openxmlformats.org/officeDocument/2006/relationships/hyperlink" Target="https://podminky.urs.cz/item/CS_URS_2024_01/225511114" TargetMode="External"/><Relationship Id="rId14" Type="http://schemas.openxmlformats.org/officeDocument/2006/relationships/hyperlink" Target="https://podminky.urs.cz/item/CS_URS_2024_01/274361821" TargetMode="External"/><Relationship Id="rId22" Type="http://schemas.openxmlformats.org/officeDocument/2006/relationships/hyperlink" Target="https://podminky.urs.cz/item/CS_URS_2024_01/985221111" TargetMode="External"/><Relationship Id="rId27" Type="http://schemas.openxmlformats.org/officeDocument/2006/relationships/hyperlink" Target="https://podminky.urs.cz/item/CS_URS_2024_01/997013111" TargetMode="External"/><Relationship Id="rId30" Type="http://schemas.openxmlformats.org/officeDocument/2006/relationships/hyperlink" Target="https://podminky.urs.cz/item/CS_URS_2024_01/997013869" TargetMode="External"/><Relationship Id="rId35" Type="http://schemas.openxmlformats.org/officeDocument/2006/relationships/hyperlink" Target="https://podminky.urs.cz/item/CS_URS_2024_01/783805200" TargetMode="External"/><Relationship Id="rId8" Type="http://schemas.openxmlformats.org/officeDocument/2006/relationships/hyperlink" Target="https://podminky.urs.cz/item/CS_URS_2024_01/225511112" TargetMode="External"/><Relationship Id="rId3" Type="http://schemas.openxmlformats.org/officeDocument/2006/relationships/hyperlink" Target="https://podminky.urs.cz/item/CS_URS_2024_01/1627511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23" t="s">
        <v>6</v>
      </c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8" t="s">
        <v>7</v>
      </c>
      <c r="BT2" s="18" t="s">
        <v>8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ht="12" customHeight="1">
      <c r="B5" s="21"/>
      <c r="D5" s="25" t="s">
        <v>14</v>
      </c>
      <c r="K5" s="307" t="s">
        <v>15</v>
      </c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R5" s="21"/>
      <c r="BE5" s="304" t="s">
        <v>16</v>
      </c>
      <c r="BS5" s="18" t="s">
        <v>7</v>
      </c>
    </row>
    <row r="6" spans="1:74" ht="36.950000000000003" customHeight="1">
      <c r="B6" s="21"/>
      <c r="D6" s="27" t="s">
        <v>17</v>
      </c>
      <c r="K6" s="309" t="s">
        <v>18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R6" s="21"/>
      <c r="BE6" s="305"/>
      <c r="BS6" s="18" t="s">
        <v>7</v>
      </c>
    </row>
    <row r="7" spans="1:74" ht="12" customHeight="1">
      <c r="B7" s="21"/>
      <c r="D7" s="28" t="s">
        <v>19</v>
      </c>
      <c r="K7" s="26" t="s">
        <v>20</v>
      </c>
      <c r="AK7" s="28" t="s">
        <v>21</v>
      </c>
      <c r="AN7" s="26" t="s">
        <v>3</v>
      </c>
      <c r="AR7" s="21"/>
      <c r="BE7" s="305"/>
      <c r="BS7" s="18" t="s">
        <v>7</v>
      </c>
    </row>
    <row r="8" spans="1:74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305"/>
      <c r="BS8" s="18" t="s">
        <v>7</v>
      </c>
    </row>
    <row r="9" spans="1:74" ht="29.25" customHeight="1">
      <c r="B9" s="21"/>
      <c r="D9" s="25" t="s">
        <v>26</v>
      </c>
      <c r="K9" s="30" t="s">
        <v>27</v>
      </c>
      <c r="AK9" s="25" t="s">
        <v>28</v>
      </c>
      <c r="AN9" s="30" t="s">
        <v>29</v>
      </c>
      <c r="AR9" s="21"/>
      <c r="BE9" s="305"/>
      <c r="BS9" s="18" t="s">
        <v>7</v>
      </c>
    </row>
    <row r="10" spans="1:74" ht="12" customHeight="1">
      <c r="B10" s="21"/>
      <c r="D10" s="28" t="s">
        <v>30</v>
      </c>
      <c r="AK10" s="28" t="s">
        <v>31</v>
      </c>
      <c r="AN10" s="26" t="s">
        <v>32</v>
      </c>
      <c r="AR10" s="21"/>
      <c r="BE10" s="305"/>
      <c r="BS10" s="18" t="s">
        <v>7</v>
      </c>
    </row>
    <row r="11" spans="1:74" ht="18.399999999999999" customHeight="1">
      <c r="B11" s="21"/>
      <c r="E11" s="26" t="s">
        <v>33</v>
      </c>
      <c r="AK11" s="28" t="s">
        <v>34</v>
      </c>
      <c r="AN11" s="26" t="s">
        <v>35</v>
      </c>
      <c r="AR11" s="21"/>
      <c r="BE11" s="305"/>
      <c r="BS11" s="18" t="s">
        <v>7</v>
      </c>
    </row>
    <row r="12" spans="1:74" ht="6.95" customHeight="1">
      <c r="B12" s="21"/>
      <c r="AR12" s="21"/>
      <c r="BE12" s="305"/>
      <c r="BS12" s="18" t="s">
        <v>7</v>
      </c>
    </row>
    <row r="13" spans="1:74" ht="12" customHeight="1">
      <c r="B13" s="21"/>
      <c r="D13" s="28" t="s">
        <v>36</v>
      </c>
      <c r="AK13" s="28" t="s">
        <v>31</v>
      </c>
      <c r="AN13" s="31" t="s">
        <v>37</v>
      </c>
      <c r="AR13" s="21"/>
      <c r="BE13" s="305"/>
      <c r="BS13" s="18" t="s">
        <v>7</v>
      </c>
    </row>
    <row r="14" spans="1:74" ht="12.75">
      <c r="B14" s="21"/>
      <c r="E14" s="310" t="s">
        <v>37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28" t="s">
        <v>34</v>
      </c>
      <c r="AN14" s="31" t="s">
        <v>37</v>
      </c>
      <c r="AR14" s="21"/>
      <c r="BE14" s="305"/>
      <c r="BS14" s="18" t="s">
        <v>7</v>
      </c>
    </row>
    <row r="15" spans="1:74" ht="6.95" customHeight="1">
      <c r="B15" s="21"/>
      <c r="AR15" s="21"/>
      <c r="BE15" s="305"/>
      <c r="BS15" s="18" t="s">
        <v>4</v>
      </c>
    </row>
    <row r="16" spans="1:74" ht="12" customHeight="1">
      <c r="B16" s="21"/>
      <c r="D16" s="28" t="s">
        <v>38</v>
      </c>
      <c r="AK16" s="28" t="s">
        <v>31</v>
      </c>
      <c r="AN16" s="26" t="s">
        <v>3</v>
      </c>
      <c r="AR16" s="21"/>
      <c r="BE16" s="305"/>
      <c r="BS16" s="18" t="s">
        <v>4</v>
      </c>
    </row>
    <row r="17" spans="2:71" ht="18.399999999999999" customHeight="1">
      <c r="B17" s="21"/>
      <c r="E17" s="26" t="s">
        <v>39</v>
      </c>
      <c r="AK17" s="28" t="s">
        <v>34</v>
      </c>
      <c r="AN17" s="26" t="s">
        <v>3</v>
      </c>
      <c r="AR17" s="21"/>
      <c r="BE17" s="305"/>
      <c r="BS17" s="18" t="s">
        <v>40</v>
      </c>
    </row>
    <row r="18" spans="2:71" ht="6.95" customHeight="1">
      <c r="B18" s="21"/>
      <c r="AR18" s="21"/>
      <c r="BE18" s="305"/>
      <c r="BS18" s="18" t="s">
        <v>7</v>
      </c>
    </row>
    <row r="19" spans="2:71" ht="12" customHeight="1">
      <c r="B19" s="21"/>
      <c r="D19" s="28" t="s">
        <v>41</v>
      </c>
      <c r="AK19" s="28" t="s">
        <v>31</v>
      </c>
      <c r="AN19" s="26" t="s">
        <v>3</v>
      </c>
      <c r="AR19" s="21"/>
      <c r="BE19" s="305"/>
      <c r="BS19" s="18" t="s">
        <v>7</v>
      </c>
    </row>
    <row r="20" spans="2:71" ht="18.399999999999999" customHeight="1">
      <c r="B20" s="21"/>
      <c r="E20" s="26" t="s">
        <v>42</v>
      </c>
      <c r="AK20" s="28" t="s">
        <v>34</v>
      </c>
      <c r="AN20" s="26" t="s">
        <v>3</v>
      </c>
      <c r="AR20" s="21"/>
      <c r="BE20" s="305"/>
      <c r="BS20" s="18" t="s">
        <v>4</v>
      </c>
    </row>
    <row r="21" spans="2:71" ht="6.95" customHeight="1">
      <c r="B21" s="21"/>
      <c r="AR21" s="21"/>
      <c r="BE21" s="305"/>
    </row>
    <row r="22" spans="2:71" ht="12" customHeight="1">
      <c r="B22" s="21"/>
      <c r="D22" s="28" t="s">
        <v>43</v>
      </c>
      <c r="AR22" s="21"/>
      <c r="BE22" s="305"/>
    </row>
    <row r="23" spans="2:71" ht="47.25" customHeight="1">
      <c r="B23" s="21"/>
      <c r="E23" s="312" t="s">
        <v>44</v>
      </c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R23" s="21"/>
      <c r="BE23" s="305"/>
    </row>
    <row r="24" spans="2:71" ht="6.95" customHeight="1">
      <c r="B24" s="21"/>
      <c r="AR24" s="21"/>
      <c r="BE24" s="305"/>
    </row>
    <row r="25" spans="2:71" ht="6.95" customHeight="1">
      <c r="B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1"/>
      <c r="BE25" s="305"/>
    </row>
    <row r="26" spans="2:71" s="1" customFormat="1" ht="25.9" customHeight="1">
      <c r="B26" s="34"/>
      <c r="D26" s="35" t="s">
        <v>45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13">
        <f>ROUND(AG54,2)</f>
        <v>0</v>
      </c>
      <c r="AL26" s="314"/>
      <c r="AM26" s="314"/>
      <c r="AN26" s="314"/>
      <c r="AO26" s="314"/>
      <c r="AR26" s="34"/>
      <c r="BE26" s="305"/>
    </row>
    <row r="27" spans="2:71" s="1" customFormat="1" ht="6.95" customHeight="1">
      <c r="B27" s="34"/>
      <c r="AR27" s="34"/>
      <c r="BE27" s="305"/>
    </row>
    <row r="28" spans="2:71" s="1" customFormat="1" ht="12.75">
      <c r="B28" s="34"/>
      <c r="L28" s="315" t="s">
        <v>46</v>
      </c>
      <c r="M28" s="315"/>
      <c r="N28" s="315"/>
      <c r="O28" s="315"/>
      <c r="P28" s="315"/>
      <c r="W28" s="315" t="s">
        <v>47</v>
      </c>
      <c r="X28" s="315"/>
      <c r="Y28" s="315"/>
      <c r="Z28" s="315"/>
      <c r="AA28" s="315"/>
      <c r="AB28" s="315"/>
      <c r="AC28" s="315"/>
      <c r="AD28" s="315"/>
      <c r="AE28" s="315"/>
      <c r="AK28" s="315" t="s">
        <v>48</v>
      </c>
      <c r="AL28" s="315"/>
      <c r="AM28" s="315"/>
      <c r="AN28" s="315"/>
      <c r="AO28" s="315"/>
      <c r="AR28" s="34"/>
      <c r="BE28" s="305"/>
    </row>
    <row r="29" spans="2:71" s="2" customFormat="1" ht="14.45" customHeight="1">
      <c r="B29" s="38"/>
      <c r="D29" s="28" t="s">
        <v>49</v>
      </c>
      <c r="F29" s="28" t="s">
        <v>50</v>
      </c>
      <c r="L29" s="318">
        <v>0.21</v>
      </c>
      <c r="M29" s="317"/>
      <c r="N29" s="317"/>
      <c r="O29" s="317"/>
      <c r="P29" s="317"/>
      <c r="W29" s="316">
        <f>ROUND(AZ54, 2)</f>
        <v>0</v>
      </c>
      <c r="X29" s="317"/>
      <c r="Y29" s="317"/>
      <c r="Z29" s="317"/>
      <c r="AA29" s="317"/>
      <c r="AB29" s="317"/>
      <c r="AC29" s="317"/>
      <c r="AD29" s="317"/>
      <c r="AE29" s="317"/>
      <c r="AK29" s="316">
        <f>ROUND(AV54, 2)</f>
        <v>0</v>
      </c>
      <c r="AL29" s="317"/>
      <c r="AM29" s="317"/>
      <c r="AN29" s="317"/>
      <c r="AO29" s="317"/>
      <c r="AR29" s="38"/>
      <c r="BE29" s="306"/>
    </row>
    <row r="30" spans="2:71" s="2" customFormat="1" ht="14.45" customHeight="1">
      <c r="B30" s="38"/>
      <c r="F30" s="28" t="s">
        <v>51</v>
      </c>
      <c r="L30" s="318">
        <v>0.12</v>
      </c>
      <c r="M30" s="317"/>
      <c r="N30" s="317"/>
      <c r="O30" s="317"/>
      <c r="P30" s="317"/>
      <c r="W30" s="316">
        <f>ROUND(BA54, 2)</f>
        <v>0</v>
      </c>
      <c r="X30" s="317"/>
      <c r="Y30" s="317"/>
      <c r="Z30" s="317"/>
      <c r="AA30" s="317"/>
      <c r="AB30" s="317"/>
      <c r="AC30" s="317"/>
      <c r="AD30" s="317"/>
      <c r="AE30" s="317"/>
      <c r="AK30" s="316">
        <f>ROUND(AW54, 2)</f>
        <v>0</v>
      </c>
      <c r="AL30" s="317"/>
      <c r="AM30" s="317"/>
      <c r="AN30" s="317"/>
      <c r="AO30" s="317"/>
      <c r="AR30" s="38"/>
      <c r="BE30" s="306"/>
    </row>
    <row r="31" spans="2:71" s="2" customFormat="1" ht="14.45" hidden="1" customHeight="1">
      <c r="B31" s="38"/>
      <c r="F31" s="28" t="s">
        <v>52</v>
      </c>
      <c r="L31" s="318">
        <v>0.21</v>
      </c>
      <c r="M31" s="317"/>
      <c r="N31" s="317"/>
      <c r="O31" s="317"/>
      <c r="P31" s="317"/>
      <c r="W31" s="316">
        <f>ROUND(BB54, 2)</f>
        <v>0</v>
      </c>
      <c r="X31" s="317"/>
      <c r="Y31" s="317"/>
      <c r="Z31" s="317"/>
      <c r="AA31" s="317"/>
      <c r="AB31" s="317"/>
      <c r="AC31" s="317"/>
      <c r="AD31" s="317"/>
      <c r="AE31" s="317"/>
      <c r="AK31" s="316">
        <v>0</v>
      </c>
      <c r="AL31" s="317"/>
      <c r="AM31" s="317"/>
      <c r="AN31" s="317"/>
      <c r="AO31" s="317"/>
      <c r="AR31" s="38"/>
      <c r="BE31" s="306"/>
    </row>
    <row r="32" spans="2:71" s="2" customFormat="1" ht="14.45" hidden="1" customHeight="1">
      <c r="B32" s="38"/>
      <c r="F32" s="28" t="s">
        <v>53</v>
      </c>
      <c r="L32" s="318">
        <v>0.12</v>
      </c>
      <c r="M32" s="317"/>
      <c r="N32" s="317"/>
      <c r="O32" s="317"/>
      <c r="P32" s="317"/>
      <c r="W32" s="316">
        <f>ROUND(BC54, 2)</f>
        <v>0</v>
      </c>
      <c r="X32" s="317"/>
      <c r="Y32" s="317"/>
      <c r="Z32" s="317"/>
      <c r="AA32" s="317"/>
      <c r="AB32" s="317"/>
      <c r="AC32" s="317"/>
      <c r="AD32" s="317"/>
      <c r="AE32" s="317"/>
      <c r="AK32" s="316">
        <v>0</v>
      </c>
      <c r="AL32" s="317"/>
      <c r="AM32" s="317"/>
      <c r="AN32" s="317"/>
      <c r="AO32" s="317"/>
      <c r="AR32" s="38"/>
      <c r="BE32" s="306"/>
    </row>
    <row r="33" spans="2:44" s="2" customFormat="1" ht="14.45" hidden="1" customHeight="1">
      <c r="B33" s="38"/>
      <c r="F33" s="28" t="s">
        <v>54</v>
      </c>
      <c r="L33" s="318">
        <v>0</v>
      </c>
      <c r="M33" s="317"/>
      <c r="N33" s="317"/>
      <c r="O33" s="317"/>
      <c r="P33" s="317"/>
      <c r="W33" s="316">
        <f>ROUND(BD54, 2)</f>
        <v>0</v>
      </c>
      <c r="X33" s="317"/>
      <c r="Y33" s="317"/>
      <c r="Z33" s="317"/>
      <c r="AA33" s="317"/>
      <c r="AB33" s="317"/>
      <c r="AC33" s="317"/>
      <c r="AD33" s="317"/>
      <c r="AE33" s="317"/>
      <c r="AK33" s="316">
        <v>0</v>
      </c>
      <c r="AL33" s="317"/>
      <c r="AM33" s="317"/>
      <c r="AN33" s="317"/>
      <c r="AO33" s="317"/>
      <c r="AR33" s="38"/>
    </row>
    <row r="34" spans="2:44" s="1" customFormat="1" ht="6.95" customHeight="1">
      <c r="B34" s="34"/>
      <c r="AR34" s="34"/>
    </row>
    <row r="35" spans="2:44" s="1" customFormat="1" ht="25.9" customHeight="1">
      <c r="B35" s="34"/>
      <c r="C35" s="39"/>
      <c r="D35" s="40" t="s">
        <v>55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56</v>
      </c>
      <c r="U35" s="41"/>
      <c r="V35" s="41"/>
      <c r="W35" s="41"/>
      <c r="X35" s="322" t="s">
        <v>57</v>
      </c>
      <c r="Y35" s="320"/>
      <c r="Z35" s="320"/>
      <c r="AA35" s="320"/>
      <c r="AB35" s="320"/>
      <c r="AC35" s="41"/>
      <c r="AD35" s="41"/>
      <c r="AE35" s="41"/>
      <c r="AF35" s="41"/>
      <c r="AG35" s="41"/>
      <c r="AH35" s="41"/>
      <c r="AI35" s="41"/>
      <c r="AJ35" s="41"/>
      <c r="AK35" s="319">
        <f>SUM(AK26:AK33)</f>
        <v>0</v>
      </c>
      <c r="AL35" s="320"/>
      <c r="AM35" s="320"/>
      <c r="AN35" s="320"/>
      <c r="AO35" s="321"/>
      <c r="AP35" s="39"/>
      <c r="AQ35" s="39"/>
      <c r="AR35" s="34"/>
    </row>
    <row r="36" spans="2:44" s="1" customFormat="1" ht="6.95" customHeight="1">
      <c r="B36" s="34"/>
      <c r="AR36" s="34"/>
    </row>
    <row r="37" spans="2:44" s="1" customFormat="1" ht="6.95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</row>
    <row r="41" spans="2:44" s="1" customFormat="1" ht="6.95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</row>
    <row r="42" spans="2:44" s="1" customFormat="1" ht="24.95" customHeight="1">
      <c r="B42" s="34"/>
      <c r="C42" s="22" t="s">
        <v>58</v>
      </c>
      <c r="AR42" s="34"/>
    </row>
    <row r="43" spans="2:44" s="1" customFormat="1" ht="6.95" customHeight="1">
      <c r="B43" s="34"/>
      <c r="AR43" s="34"/>
    </row>
    <row r="44" spans="2:44" s="3" customFormat="1" ht="12" customHeight="1">
      <c r="B44" s="47"/>
      <c r="C44" s="28" t="s">
        <v>14</v>
      </c>
      <c r="L44" s="3" t="str">
        <f>K5</f>
        <v>2025026-2023002-5-02</v>
      </c>
      <c r="AR44" s="47"/>
    </row>
    <row r="45" spans="2:44" s="4" customFormat="1" ht="36.950000000000003" customHeight="1">
      <c r="B45" s="48"/>
      <c r="C45" s="49" t="s">
        <v>17</v>
      </c>
      <c r="L45" s="286" t="str">
        <f>K6</f>
        <v>Rekonstrukce Předzámčí, Kostelec nad Černými lesy</v>
      </c>
      <c r="M45" s="287"/>
      <c r="N45" s="287"/>
      <c r="O45" s="287"/>
      <c r="P45" s="287"/>
      <c r="Q45" s="287"/>
      <c r="R45" s="287"/>
      <c r="S45" s="287"/>
      <c r="T45" s="287"/>
      <c r="U45" s="287"/>
      <c r="V45" s="287"/>
      <c r="W45" s="287"/>
      <c r="X45" s="287"/>
      <c r="Y45" s="287"/>
      <c r="Z45" s="287"/>
      <c r="AA45" s="287"/>
      <c r="AB45" s="287"/>
      <c r="AC45" s="287"/>
      <c r="AD45" s="287"/>
      <c r="AE45" s="287"/>
      <c r="AF45" s="287"/>
      <c r="AG45" s="287"/>
      <c r="AH45" s="287"/>
      <c r="AI45" s="287"/>
      <c r="AJ45" s="287"/>
      <c r="AK45" s="287"/>
      <c r="AL45" s="287"/>
      <c r="AM45" s="287"/>
      <c r="AN45" s="287"/>
      <c r="AO45" s="287"/>
      <c r="AR45" s="48"/>
    </row>
    <row r="46" spans="2:44" s="1" customFormat="1" ht="6.95" customHeight="1">
      <c r="B46" s="34"/>
      <c r="AR46" s="34"/>
    </row>
    <row r="47" spans="2:44" s="1" customFormat="1" ht="12" customHeight="1">
      <c r="B47" s="34"/>
      <c r="C47" s="28" t="s">
        <v>22</v>
      </c>
      <c r="L47" s="50" t="str">
        <f>IF(K8="","",K8)</f>
        <v>p.č. 2568, k.ú. Kostelec n.Č.l.</v>
      </c>
      <c r="AI47" s="28" t="s">
        <v>24</v>
      </c>
      <c r="AM47" s="288" t="str">
        <f>IF(AN8= "","",AN8)</f>
        <v>6. 7. 2025</v>
      </c>
      <c r="AN47" s="288"/>
      <c r="AR47" s="34"/>
    </row>
    <row r="48" spans="2:44" s="1" customFormat="1" ht="6.95" customHeight="1">
      <c r="B48" s="34"/>
      <c r="AR48" s="34"/>
    </row>
    <row r="49" spans="1:91" s="1" customFormat="1" ht="15.2" customHeight="1">
      <c r="B49" s="34"/>
      <c r="C49" s="28" t="s">
        <v>30</v>
      </c>
      <c r="L49" s="3" t="str">
        <f>IF(E11= "","",E11)</f>
        <v>Lesy ČZU, ČZU v Praze</v>
      </c>
      <c r="AI49" s="28" t="s">
        <v>38</v>
      </c>
      <c r="AM49" s="289" t="str">
        <f>IF(E17="","",E17)</f>
        <v>atelier 322, s.r.o.</v>
      </c>
      <c r="AN49" s="290"/>
      <c r="AO49" s="290"/>
      <c r="AP49" s="290"/>
      <c r="AR49" s="34"/>
      <c r="AS49" s="291" t="s">
        <v>59</v>
      </c>
      <c r="AT49" s="292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5.2" customHeight="1">
      <c r="B50" s="34"/>
      <c r="C50" s="28" t="s">
        <v>36</v>
      </c>
      <c r="L50" s="3" t="str">
        <f>IF(E14= "Vyplň údaj","",E14)</f>
        <v/>
      </c>
      <c r="AI50" s="28" t="s">
        <v>41</v>
      </c>
      <c r="AM50" s="289" t="str">
        <f>IF(E20="","",E20)</f>
        <v xml:space="preserve"> </v>
      </c>
      <c r="AN50" s="290"/>
      <c r="AO50" s="290"/>
      <c r="AP50" s="290"/>
      <c r="AR50" s="34"/>
      <c r="AS50" s="293"/>
      <c r="AT50" s="294"/>
      <c r="BD50" s="55"/>
    </row>
    <row r="51" spans="1:91" s="1" customFormat="1" ht="10.9" customHeight="1">
      <c r="B51" s="34"/>
      <c r="AR51" s="34"/>
      <c r="AS51" s="293"/>
      <c r="AT51" s="294"/>
      <c r="BD51" s="55"/>
    </row>
    <row r="52" spans="1:91" s="1" customFormat="1" ht="29.25" customHeight="1">
      <c r="B52" s="34"/>
      <c r="C52" s="295" t="s">
        <v>60</v>
      </c>
      <c r="D52" s="296"/>
      <c r="E52" s="296"/>
      <c r="F52" s="296"/>
      <c r="G52" s="296"/>
      <c r="H52" s="56"/>
      <c r="I52" s="298" t="s">
        <v>61</v>
      </c>
      <c r="J52" s="296"/>
      <c r="K52" s="296"/>
      <c r="L52" s="296"/>
      <c r="M52" s="296"/>
      <c r="N52" s="296"/>
      <c r="O52" s="296"/>
      <c r="P52" s="296"/>
      <c r="Q52" s="296"/>
      <c r="R52" s="296"/>
      <c r="S52" s="296"/>
      <c r="T52" s="296"/>
      <c r="U52" s="296"/>
      <c r="V52" s="296"/>
      <c r="W52" s="296"/>
      <c r="X52" s="296"/>
      <c r="Y52" s="296"/>
      <c r="Z52" s="296"/>
      <c r="AA52" s="296"/>
      <c r="AB52" s="296"/>
      <c r="AC52" s="296"/>
      <c r="AD52" s="296"/>
      <c r="AE52" s="296"/>
      <c r="AF52" s="296"/>
      <c r="AG52" s="297" t="s">
        <v>62</v>
      </c>
      <c r="AH52" s="296"/>
      <c r="AI52" s="296"/>
      <c r="AJ52" s="296"/>
      <c r="AK52" s="296"/>
      <c r="AL52" s="296"/>
      <c r="AM52" s="296"/>
      <c r="AN52" s="298" t="s">
        <v>63</v>
      </c>
      <c r="AO52" s="296"/>
      <c r="AP52" s="296"/>
      <c r="AQ52" s="57" t="s">
        <v>64</v>
      </c>
      <c r="AR52" s="34"/>
      <c r="AS52" s="58" t="s">
        <v>65</v>
      </c>
      <c r="AT52" s="59" t="s">
        <v>66</v>
      </c>
      <c r="AU52" s="59" t="s">
        <v>67</v>
      </c>
      <c r="AV52" s="59" t="s">
        <v>68</v>
      </c>
      <c r="AW52" s="59" t="s">
        <v>69</v>
      </c>
      <c r="AX52" s="59" t="s">
        <v>70</v>
      </c>
      <c r="AY52" s="59" t="s">
        <v>71</v>
      </c>
      <c r="AZ52" s="59" t="s">
        <v>72</v>
      </c>
      <c r="BA52" s="59" t="s">
        <v>73</v>
      </c>
      <c r="BB52" s="59" t="s">
        <v>74</v>
      </c>
      <c r="BC52" s="59" t="s">
        <v>75</v>
      </c>
      <c r="BD52" s="60" t="s">
        <v>76</v>
      </c>
    </row>
    <row r="53" spans="1:91" s="1" customFormat="1" ht="10.9" customHeight="1">
      <c r="B53" s="34"/>
      <c r="AR53" s="34"/>
      <c r="AS53" s="61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3"/>
    </row>
    <row r="54" spans="1:91" s="5" customFormat="1" ht="32.450000000000003" customHeight="1">
      <c r="B54" s="62"/>
      <c r="C54" s="63" t="s">
        <v>77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302">
        <f>ROUND(SUM(AG55:AG63),2)</f>
        <v>0</v>
      </c>
      <c r="AH54" s="302"/>
      <c r="AI54" s="302"/>
      <c r="AJ54" s="302"/>
      <c r="AK54" s="302"/>
      <c r="AL54" s="302"/>
      <c r="AM54" s="302"/>
      <c r="AN54" s="303">
        <f t="shared" ref="AN54:AN63" si="0">SUM(AG54,AT54)</f>
        <v>0</v>
      </c>
      <c r="AO54" s="303"/>
      <c r="AP54" s="303"/>
      <c r="AQ54" s="66" t="s">
        <v>3</v>
      </c>
      <c r="AR54" s="62"/>
      <c r="AS54" s="67">
        <f>ROUND(SUM(AS55:AS63),2)</f>
        <v>0</v>
      </c>
      <c r="AT54" s="68">
        <f t="shared" ref="AT54:AT63" si="1">ROUND(SUM(AV54:AW54),2)</f>
        <v>0</v>
      </c>
      <c r="AU54" s="69">
        <f>ROUND(SUM(AU55:AU63),5)</f>
        <v>0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ROUND(SUM(AZ55:AZ63),2)</f>
        <v>0</v>
      </c>
      <c r="BA54" s="68">
        <f>ROUND(SUM(BA55:BA63),2)</f>
        <v>0</v>
      </c>
      <c r="BB54" s="68">
        <f>ROUND(SUM(BB55:BB63),2)</f>
        <v>0</v>
      </c>
      <c r="BC54" s="68">
        <f>ROUND(SUM(BC55:BC63),2)</f>
        <v>0</v>
      </c>
      <c r="BD54" s="70">
        <f>ROUND(SUM(BD55:BD63),2)</f>
        <v>0</v>
      </c>
      <c r="BS54" s="71" t="s">
        <v>78</v>
      </c>
      <c r="BT54" s="71" t="s">
        <v>79</v>
      </c>
      <c r="BU54" s="72" t="s">
        <v>80</v>
      </c>
      <c r="BV54" s="71" t="s">
        <v>81</v>
      </c>
      <c r="BW54" s="71" t="s">
        <v>5</v>
      </c>
      <c r="BX54" s="71" t="s">
        <v>82</v>
      </c>
      <c r="CL54" s="71" t="s">
        <v>20</v>
      </c>
    </row>
    <row r="55" spans="1:91" s="6" customFormat="1" ht="16.5" customHeight="1">
      <c r="A55" s="73" t="s">
        <v>83</v>
      </c>
      <c r="B55" s="74"/>
      <c r="C55" s="75"/>
      <c r="D55" s="299" t="s">
        <v>84</v>
      </c>
      <c r="E55" s="299"/>
      <c r="F55" s="299"/>
      <c r="G55" s="299"/>
      <c r="H55" s="299"/>
      <c r="I55" s="76"/>
      <c r="J55" s="299" t="s">
        <v>85</v>
      </c>
      <c r="K55" s="299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  <c r="AA55" s="299"/>
      <c r="AB55" s="299"/>
      <c r="AC55" s="299"/>
      <c r="AD55" s="299"/>
      <c r="AE55" s="299"/>
      <c r="AF55" s="299"/>
      <c r="AG55" s="300">
        <f>'VRN - Vedlejší rozpočtové...'!J30</f>
        <v>0</v>
      </c>
      <c r="AH55" s="301"/>
      <c r="AI55" s="301"/>
      <c r="AJ55" s="301"/>
      <c r="AK55" s="301"/>
      <c r="AL55" s="301"/>
      <c r="AM55" s="301"/>
      <c r="AN55" s="300">
        <f t="shared" si="0"/>
        <v>0</v>
      </c>
      <c r="AO55" s="301"/>
      <c r="AP55" s="301"/>
      <c r="AQ55" s="77" t="s">
        <v>86</v>
      </c>
      <c r="AR55" s="74"/>
      <c r="AS55" s="78">
        <v>0</v>
      </c>
      <c r="AT55" s="79">
        <f t="shared" si="1"/>
        <v>0</v>
      </c>
      <c r="AU55" s="80">
        <f>'VRN - Vedlejší rozpočtové...'!P86</f>
        <v>0</v>
      </c>
      <c r="AV55" s="79">
        <f>'VRN - Vedlejší rozpočtové...'!J33</f>
        <v>0</v>
      </c>
      <c r="AW55" s="79">
        <f>'VRN - Vedlejší rozpočtové...'!J34</f>
        <v>0</v>
      </c>
      <c r="AX55" s="79">
        <f>'VRN - Vedlejší rozpočtové...'!J35</f>
        <v>0</v>
      </c>
      <c r="AY55" s="79">
        <f>'VRN - Vedlejší rozpočtové...'!J36</f>
        <v>0</v>
      </c>
      <c r="AZ55" s="79">
        <f>'VRN - Vedlejší rozpočtové...'!F33</f>
        <v>0</v>
      </c>
      <c r="BA55" s="79">
        <f>'VRN - Vedlejší rozpočtové...'!F34</f>
        <v>0</v>
      </c>
      <c r="BB55" s="79">
        <f>'VRN - Vedlejší rozpočtové...'!F35</f>
        <v>0</v>
      </c>
      <c r="BC55" s="79">
        <f>'VRN - Vedlejší rozpočtové...'!F36</f>
        <v>0</v>
      </c>
      <c r="BD55" s="81">
        <f>'VRN - Vedlejší rozpočtové...'!F37</f>
        <v>0</v>
      </c>
      <c r="BT55" s="82" t="s">
        <v>87</v>
      </c>
      <c r="BV55" s="82" t="s">
        <v>81</v>
      </c>
      <c r="BW55" s="82" t="s">
        <v>88</v>
      </c>
      <c r="BX55" s="82" t="s">
        <v>5</v>
      </c>
      <c r="CL55" s="82" t="s">
        <v>3</v>
      </c>
      <c r="CM55" s="82" t="s">
        <v>89</v>
      </c>
    </row>
    <row r="56" spans="1:91" s="6" customFormat="1" ht="24.75" customHeight="1">
      <c r="A56" s="73" t="s">
        <v>83</v>
      </c>
      <c r="B56" s="74"/>
      <c r="C56" s="75"/>
      <c r="D56" s="299" t="s">
        <v>90</v>
      </c>
      <c r="E56" s="299"/>
      <c r="F56" s="299"/>
      <c r="G56" s="299"/>
      <c r="H56" s="299"/>
      <c r="I56" s="76"/>
      <c r="J56" s="299" t="s">
        <v>91</v>
      </c>
      <c r="K56" s="299"/>
      <c r="L56" s="299"/>
      <c r="M56" s="299"/>
      <c r="N56" s="299"/>
      <c r="O56" s="299"/>
      <c r="P56" s="299"/>
      <c r="Q56" s="299"/>
      <c r="R56" s="299"/>
      <c r="S56" s="299"/>
      <c r="T56" s="299"/>
      <c r="U56" s="299"/>
      <c r="V56" s="299"/>
      <c r="W56" s="299"/>
      <c r="X56" s="299"/>
      <c r="Y56" s="299"/>
      <c r="Z56" s="299"/>
      <c r="AA56" s="299"/>
      <c r="AB56" s="299"/>
      <c r="AC56" s="299"/>
      <c r="AD56" s="299"/>
      <c r="AE56" s="299"/>
      <c r="AF56" s="299"/>
      <c r="AG56" s="300">
        <f>'SO02 - Nájezd do příkopu ...'!J30</f>
        <v>0</v>
      </c>
      <c r="AH56" s="301"/>
      <c r="AI56" s="301"/>
      <c r="AJ56" s="301"/>
      <c r="AK56" s="301"/>
      <c r="AL56" s="301"/>
      <c r="AM56" s="301"/>
      <c r="AN56" s="300">
        <f t="shared" si="0"/>
        <v>0</v>
      </c>
      <c r="AO56" s="301"/>
      <c r="AP56" s="301"/>
      <c r="AQ56" s="77" t="s">
        <v>92</v>
      </c>
      <c r="AR56" s="74"/>
      <c r="AS56" s="78">
        <v>0</v>
      </c>
      <c r="AT56" s="79">
        <f t="shared" si="1"/>
        <v>0</v>
      </c>
      <c r="AU56" s="80">
        <f>'SO02 - Nájezd do příkopu ...'!P85</f>
        <v>0</v>
      </c>
      <c r="AV56" s="79">
        <f>'SO02 - Nájezd do příkopu ...'!J33</f>
        <v>0</v>
      </c>
      <c r="AW56" s="79">
        <f>'SO02 - Nájezd do příkopu ...'!J34</f>
        <v>0</v>
      </c>
      <c r="AX56" s="79">
        <f>'SO02 - Nájezd do příkopu ...'!J35</f>
        <v>0</v>
      </c>
      <c r="AY56" s="79">
        <f>'SO02 - Nájezd do příkopu ...'!J36</f>
        <v>0</v>
      </c>
      <c r="AZ56" s="79">
        <f>'SO02 - Nájezd do příkopu ...'!F33</f>
        <v>0</v>
      </c>
      <c r="BA56" s="79">
        <f>'SO02 - Nájezd do příkopu ...'!F34</f>
        <v>0</v>
      </c>
      <c r="BB56" s="79">
        <f>'SO02 - Nájezd do příkopu ...'!F35</f>
        <v>0</v>
      </c>
      <c r="BC56" s="79">
        <f>'SO02 - Nájezd do příkopu ...'!F36</f>
        <v>0</v>
      </c>
      <c r="BD56" s="81">
        <f>'SO02 - Nájezd do příkopu ...'!F37</f>
        <v>0</v>
      </c>
      <c r="BT56" s="82" t="s">
        <v>87</v>
      </c>
      <c r="BV56" s="82" t="s">
        <v>81</v>
      </c>
      <c r="BW56" s="82" t="s">
        <v>93</v>
      </c>
      <c r="BX56" s="82" t="s">
        <v>5</v>
      </c>
      <c r="CL56" s="82" t="s">
        <v>3</v>
      </c>
      <c r="CM56" s="82" t="s">
        <v>89</v>
      </c>
    </row>
    <row r="57" spans="1:91" s="6" customFormat="1" ht="24.75" customHeight="1">
      <c r="A57" s="73" t="s">
        <v>83</v>
      </c>
      <c r="B57" s="74"/>
      <c r="C57" s="75"/>
      <c r="D57" s="299" t="s">
        <v>94</v>
      </c>
      <c r="E57" s="299"/>
      <c r="F57" s="299"/>
      <c r="G57" s="299"/>
      <c r="H57" s="299"/>
      <c r="I57" s="76"/>
      <c r="J57" s="299" t="s">
        <v>95</v>
      </c>
      <c r="K57" s="299"/>
      <c r="L57" s="299"/>
      <c r="M57" s="299"/>
      <c r="N57" s="299"/>
      <c r="O57" s="299"/>
      <c r="P57" s="299"/>
      <c r="Q57" s="299"/>
      <c r="R57" s="299"/>
      <c r="S57" s="299"/>
      <c r="T57" s="299"/>
      <c r="U57" s="299"/>
      <c r="V57" s="299"/>
      <c r="W57" s="299"/>
      <c r="X57" s="299"/>
      <c r="Y57" s="299"/>
      <c r="Z57" s="299"/>
      <c r="AA57" s="299"/>
      <c r="AB57" s="299"/>
      <c r="AC57" s="299"/>
      <c r="AD57" s="299"/>
      <c r="AE57" s="299"/>
      <c r="AF57" s="299"/>
      <c r="AG57" s="300">
        <f>'SO03 - Funkční plochy v z...'!J30</f>
        <v>0</v>
      </c>
      <c r="AH57" s="301"/>
      <c r="AI57" s="301"/>
      <c r="AJ57" s="301"/>
      <c r="AK57" s="301"/>
      <c r="AL57" s="301"/>
      <c r="AM57" s="301"/>
      <c r="AN57" s="300">
        <f t="shared" si="0"/>
        <v>0</v>
      </c>
      <c r="AO57" s="301"/>
      <c r="AP57" s="301"/>
      <c r="AQ57" s="77" t="s">
        <v>92</v>
      </c>
      <c r="AR57" s="74"/>
      <c r="AS57" s="78">
        <v>0</v>
      </c>
      <c r="AT57" s="79">
        <f t="shared" si="1"/>
        <v>0</v>
      </c>
      <c r="AU57" s="80">
        <f>'SO03 - Funkční plochy v z...'!P85</f>
        <v>0</v>
      </c>
      <c r="AV57" s="79">
        <f>'SO03 - Funkční plochy v z...'!J33</f>
        <v>0</v>
      </c>
      <c r="AW57" s="79">
        <f>'SO03 - Funkční plochy v z...'!J34</f>
        <v>0</v>
      </c>
      <c r="AX57" s="79">
        <f>'SO03 - Funkční plochy v z...'!J35</f>
        <v>0</v>
      </c>
      <c r="AY57" s="79">
        <f>'SO03 - Funkční plochy v z...'!J36</f>
        <v>0</v>
      </c>
      <c r="AZ57" s="79">
        <f>'SO03 - Funkční plochy v z...'!F33</f>
        <v>0</v>
      </c>
      <c r="BA57" s="79">
        <f>'SO03 - Funkční plochy v z...'!F34</f>
        <v>0</v>
      </c>
      <c r="BB57" s="79">
        <f>'SO03 - Funkční plochy v z...'!F35</f>
        <v>0</v>
      </c>
      <c r="BC57" s="79">
        <f>'SO03 - Funkční plochy v z...'!F36</f>
        <v>0</v>
      </c>
      <c r="BD57" s="81">
        <f>'SO03 - Funkční plochy v z...'!F37</f>
        <v>0</v>
      </c>
      <c r="BT57" s="82" t="s">
        <v>87</v>
      </c>
      <c r="BV57" s="82" t="s">
        <v>81</v>
      </c>
      <c r="BW57" s="82" t="s">
        <v>96</v>
      </c>
      <c r="BX57" s="82" t="s">
        <v>5</v>
      </c>
      <c r="CL57" s="82" t="s">
        <v>3</v>
      </c>
      <c r="CM57" s="82" t="s">
        <v>89</v>
      </c>
    </row>
    <row r="58" spans="1:91" s="6" customFormat="1" ht="24.75" customHeight="1">
      <c r="A58" s="73" t="s">
        <v>83</v>
      </c>
      <c r="B58" s="74"/>
      <c r="C58" s="75"/>
      <c r="D58" s="299" t="s">
        <v>97</v>
      </c>
      <c r="E58" s="299"/>
      <c r="F58" s="299"/>
      <c r="G58" s="299"/>
      <c r="H58" s="299"/>
      <c r="I58" s="76"/>
      <c r="J58" s="299" t="s">
        <v>98</v>
      </c>
      <c r="K58" s="299"/>
      <c r="L58" s="299"/>
      <c r="M58" s="299"/>
      <c r="N58" s="299"/>
      <c r="O58" s="299"/>
      <c r="P58" s="299"/>
      <c r="Q58" s="299"/>
      <c r="R58" s="299"/>
      <c r="S58" s="299"/>
      <c r="T58" s="299"/>
      <c r="U58" s="299"/>
      <c r="V58" s="299"/>
      <c r="W58" s="299"/>
      <c r="X58" s="299"/>
      <c r="Y58" s="299"/>
      <c r="Z58" s="299"/>
      <c r="AA58" s="299"/>
      <c r="AB58" s="299"/>
      <c r="AC58" s="299"/>
      <c r="AD58" s="299"/>
      <c r="AE58" s="299"/>
      <c r="AF58" s="299"/>
      <c r="AG58" s="300">
        <f>'SO04 - Funkční plochy v z...'!J30</f>
        <v>0</v>
      </c>
      <c r="AH58" s="301"/>
      <c r="AI58" s="301"/>
      <c r="AJ58" s="301"/>
      <c r="AK58" s="301"/>
      <c r="AL58" s="301"/>
      <c r="AM58" s="301"/>
      <c r="AN58" s="300">
        <f t="shared" si="0"/>
        <v>0</v>
      </c>
      <c r="AO58" s="301"/>
      <c r="AP58" s="301"/>
      <c r="AQ58" s="77" t="s">
        <v>92</v>
      </c>
      <c r="AR58" s="74"/>
      <c r="AS58" s="78">
        <v>0</v>
      </c>
      <c r="AT58" s="79">
        <f t="shared" si="1"/>
        <v>0</v>
      </c>
      <c r="AU58" s="80">
        <f>'SO04 - Funkční plochy v z...'!P84</f>
        <v>0</v>
      </c>
      <c r="AV58" s="79">
        <f>'SO04 - Funkční plochy v z...'!J33</f>
        <v>0</v>
      </c>
      <c r="AW58" s="79">
        <f>'SO04 - Funkční plochy v z...'!J34</f>
        <v>0</v>
      </c>
      <c r="AX58" s="79">
        <f>'SO04 - Funkční plochy v z...'!J35</f>
        <v>0</v>
      </c>
      <c r="AY58" s="79">
        <f>'SO04 - Funkční plochy v z...'!J36</f>
        <v>0</v>
      </c>
      <c r="AZ58" s="79">
        <f>'SO04 - Funkční plochy v z...'!F33</f>
        <v>0</v>
      </c>
      <c r="BA58" s="79">
        <f>'SO04 - Funkční plochy v z...'!F34</f>
        <v>0</v>
      </c>
      <c r="BB58" s="79">
        <f>'SO04 - Funkční plochy v z...'!F35</f>
        <v>0</v>
      </c>
      <c r="BC58" s="79">
        <f>'SO04 - Funkční plochy v z...'!F36</f>
        <v>0</v>
      </c>
      <c r="BD58" s="81">
        <f>'SO04 - Funkční plochy v z...'!F37</f>
        <v>0</v>
      </c>
      <c r="BT58" s="82" t="s">
        <v>87</v>
      </c>
      <c r="BV58" s="82" t="s">
        <v>81</v>
      </c>
      <c r="BW58" s="82" t="s">
        <v>99</v>
      </c>
      <c r="BX58" s="82" t="s">
        <v>5</v>
      </c>
      <c r="CL58" s="82" t="s">
        <v>3</v>
      </c>
      <c r="CM58" s="82" t="s">
        <v>89</v>
      </c>
    </row>
    <row r="59" spans="1:91" s="6" customFormat="1" ht="16.5" customHeight="1">
      <c r="A59" s="73" t="s">
        <v>83</v>
      </c>
      <c r="B59" s="74"/>
      <c r="C59" s="75"/>
      <c r="D59" s="299" t="s">
        <v>100</v>
      </c>
      <c r="E59" s="299"/>
      <c r="F59" s="299"/>
      <c r="G59" s="299"/>
      <c r="H59" s="299"/>
      <c r="I59" s="76"/>
      <c r="J59" s="299" t="s">
        <v>101</v>
      </c>
      <c r="K59" s="299"/>
      <c r="L59" s="299"/>
      <c r="M59" s="299"/>
      <c r="N59" s="299"/>
      <c r="O59" s="299"/>
      <c r="P59" s="299"/>
      <c r="Q59" s="299"/>
      <c r="R59" s="299"/>
      <c r="S59" s="299"/>
      <c r="T59" s="299"/>
      <c r="U59" s="299"/>
      <c r="V59" s="299"/>
      <c r="W59" s="299"/>
      <c r="X59" s="299"/>
      <c r="Y59" s="299"/>
      <c r="Z59" s="299"/>
      <c r="AA59" s="299"/>
      <c r="AB59" s="299"/>
      <c r="AC59" s="299"/>
      <c r="AD59" s="299"/>
      <c r="AE59" s="299"/>
      <c r="AF59" s="299"/>
      <c r="AG59" s="300">
        <f>'SO05 - Prvky odvodnění'!J30</f>
        <v>0</v>
      </c>
      <c r="AH59" s="301"/>
      <c r="AI59" s="301"/>
      <c r="AJ59" s="301"/>
      <c r="AK59" s="301"/>
      <c r="AL59" s="301"/>
      <c r="AM59" s="301"/>
      <c r="AN59" s="300">
        <f t="shared" si="0"/>
        <v>0</v>
      </c>
      <c r="AO59" s="301"/>
      <c r="AP59" s="301"/>
      <c r="AQ59" s="77" t="s">
        <v>92</v>
      </c>
      <c r="AR59" s="74"/>
      <c r="AS59" s="78">
        <v>0</v>
      </c>
      <c r="AT59" s="79">
        <f t="shared" si="1"/>
        <v>0</v>
      </c>
      <c r="AU59" s="80">
        <f>'SO05 - Prvky odvodnění'!P90</f>
        <v>0</v>
      </c>
      <c r="AV59" s="79">
        <f>'SO05 - Prvky odvodnění'!J33</f>
        <v>0</v>
      </c>
      <c r="AW59" s="79">
        <f>'SO05 - Prvky odvodnění'!J34</f>
        <v>0</v>
      </c>
      <c r="AX59" s="79">
        <f>'SO05 - Prvky odvodnění'!J35</f>
        <v>0</v>
      </c>
      <c r="AY59" s="79">
        <f>'SO05 - Prvky odvodnění'!J36</f>
        <v>0</v>
      </c>
      <c r="AZ59" s="79">
        <f>'SO05 - Prvky odvodnění'!F33</f>
        <v>0</v>
      </c>
      <c r="BA59" s="79">
        <f>'SO05 - Prvky odvodnění'!F34</f>
        <v>0</v>
      </c>
      <c r="BB59" s="79">
        <f>'SO05 - Prvky odvodnění'!F35</f>
        <v>0</v>
      </c>
      <c r="BC59" s="79">
        <f>'SO05 - Prvky odvodnění'!F36</f>
        <v>0</v>
      </c>
      <c r="BD59" s="81">
        <f>'SO05 - Prvky odvodnění'!F37</f>
        <v>0</v>
      </c>
      <c r="BT59" s="82" t="s">
        <v>87</v>
      </c>
      <c r="BV59" s="82" t="s">
        <v>81</v>
      </c>
      <c r="BW59" s="82" t="s">
        <v>102</v>
      </c>
      <c r="BX59" s="82" t="s">
        <v>5</v>
      </c>
      <c r="CL59" s="82" t="s">
        <v>3</v>
      </c>
      <c r="CM59" s="82" t="s">
        <v>89</v>
      </c>
    </row>
    <row r="60" spans="1:91" s="6" customFormat="1" ht="16.5" customHeight="1">
      <c r="A60" s="73" t="s">
        <v>83</v>
      </c>
      <c r="B60" s="74"/>
      <c r="C60" s="75"/>
      <c r="D60" s="299" t="s">
        <v>103</v>
      </c>
      <c r="E60" s="299"/>
      <c r="F60" s="299"/>
      <c r="G60" s="299"/>
      <c r="H60" s="299"/>
      <c r="I60" s="76"/>
      <c r="J60" s="299" t="s">
        <v>104</v>
      </c>
      <c r="K60" s="299"/>
      <c r="L60" s="299"/>
      <c r="M60" s="299"/>
      <c r="N60" s="299"/>
      <c r="O60" s="299"/>
      <c r="P60" s="299"/>
      <c r="Q60" s="299"/>
      <c r="R60" s="299"/>
      <c r="S60" s="299"/>
      <c r="T60" s="299"/>
      <c r="U60" s="299"/>
      <c r="V60" s="299"/>
      <c r="W60" s="299"/>
      <c r="X60" s="299"/>
      <c r="Y60" s="299"/>
      <c r="Z60" s="299"/>
      <c r="AA60" s="299"/>
      <c r="AB60" s="299"/>
      <c r="AC60" s="299"/>
      <c r="AD60" s="299"/>
      <c r="AE60" s="299"/>
      <c r="AF60" s="299"/>
      <c r="AG60" s="300">
        <f>'SO06 - Elektroinstalace a...'!J30</f>
        <v>0</v>
      </c>
      <c r="AH60" s="301"/>
      <c r="AI60" s="301"/>
      <c r="AJ60" s="301"/>
      <c r="AK60" s="301"/>
      <c r="AL60" s="301"/>
      <c r="AM60" s="301"/>
      <c r="AN60" s="300">
        <f t="shared" si="0"/>
        <v>0</v>
      </c>
      <c r="AO60" s="301"/>
      <c r="AP60" s="301"/>
      <c r="AQ60" s="77" t="s">
        <v>92</v>
      </c>
      <c r="AR60" s="74"/>
      <c r="AS60" s="78">
        <v>0</v>
      </c>
      <c r="AT60" s="79">
        <f t="shared" si="1"/>
        <v>0</v>
      </c>
      <c r="AU60" s="80">
        <f>'SO06 - Elektroinstalace a...'!P84</f>
        <v>0</v>
      </c>
      <c r="AV60" s="79">
        <f>'SO06 - Elektroinstalace a...'!J33</f>
        <v>0</v>
      </c>
      <c r="AW60" s="79">
        <f>'SO06 - Elektroinstalace a...'!J34</f>
        <v>0</v>
      </c>
      <c r="AX60" s="79">
        <f>'SO06 - Elektroinstalace a...'!J35</f>
        <v>0</v>
      </c>
      <c r="AY60" s="79">
        <f>'SO06 - Elektroinstalace a...'!J36</f>
        <v>0</v>
      </c>
      <c r="AZ60" s="79">
        <f>'SO06 - Elektroinstalace a...'!F33</f>
        <v>0</v>
      </c>
      <c r="BA60" s="79">
        <f>'SO06 - Elektroinstalace a...'!F34</f>
        <v>0</v>
      </c>
      <c r="BB60" s="79">
        <f>'SO06 - Elektroinstalace a...'!F35</f>
        <v>0</v>
      </c>
      <c r="BC60" s="79">
        <f>'SO06 - Elektroinstalace a...'!F36</f>
        <v>0</v>
      </c>
      <c r="BD60" s="81">
        <f>'SO06 - Elektroinstalace a...'!F37</f>
        <v>0</v>
      </c>
      <c r="BT60" s="82" t="s">
        <v>87</v>
      </c>
      <c r="BV60" s="82" t="s">
        <v>81</v>
      </c>
      <c r="BW60" s="82" t="s">
        <v>105</v>
      </c>
      <c r="BX60" s="82" t="s">
        <v>5</v>
      </c>
      <c r="CL60" s="82" t="s">
        <v>3</v>
      </c>
      <c r="CM60" s="82" t="s">
        <v>89</v>
      </c>
    </row>
    <row r="61" spans="1:91" s="6" customFormat="1" ht="16.5" customHeight="1">
      <c r="A61" s="73" t="s">
        <v>83</v>
      </c>
      <c r="B61" s="74"/>
      <c r="C61" s="75"/>
      <c r="D61" s="299" t="s">
        <v>106</v>
      </c>
      <c r="E61" s="299"/>
      <c r="F61" s="299"/>
      <c r="G61" s="299"/>
      <c r="H61" s="299"/>
      <c r="I61" s="76"/>
      <c r="J61" s="299" t="s">
        <v>107</v>
      </c>
      <c r="K61" s="299"/>
      <c r="L61" s="299"/>
      <c r="M61" s="299"/>
      <c r="N61" s="299"/>
      <c r="O61" s="299"/>
      <c r="P61" s="299"/>
      <c r="Q61" s="299"/>
      <c r="R61" s="299"/>
      <c r="S61" s="299"/>
      <c r="T61" s="299"/>
      <c r="U61" s="299"/>
      <c r="V61" s="299"/>
      <c r="W61" s="299"/>
      <c r="X61" s="299"/>
      <c r="Y61" s="299"/>
      <c r="Z61" s="299"/>
      <c r="AA61" s="299"/>
      <c r="AB61" s="299"/>
      <c r="AC61" s="299"/>
      <c r="AD61" s="299"/>
      <c r="AE61" s="299"/>
      <c r="AF61" s="299"/>
      <c r="AG61" s="300">
        <f>'SO07 - Rekonstrukce ohrad...'!J30</f>
        <v>0</v>
      </c>
      <c r="AH61" s="301"/>
      <c r="AI61" s="301"/>
      <c r="AJ61" s="301"/>
      <c r="AK61" s="301"/>
      <c r="AL61" s="301"/>
      <c r="AM61" s="301"/>
      <c r="AN61" s="300">
        <f t="shared" si="0"/>
        <v>0</v>
      </c>
      <c r="AO61" s="301"/>
      <c r="AP61" s="301"/>
      <c r="AQ61" s="77" t="s">
        <v>108</v>
      </c>
      <c r="AR61" s="74"/>
      <c r="AS61" s="78">
        <v>0</v>
      </c>
      <c r="AT61" s="79">
        <f t="shared" si="1"/>
        <v>0</v>
      </c>
      <c r="AU61" s="80">
        <f>'SO07 - Rekonstrukce ohrad...'!P87</f>
        <v>0</v>
      </c>
      <c r="AV61" s="79">
        <f>'SO07 - Rekonstrukce ohrad...'!J33</f>
        <v>0</v>
      </c>
      <c r="AW61" s="79">
        <f>'SO07 - Rekonstrukce ohrad...'!J34</f>
        <v>0</v>
      </c>
      <c r="AX61" s="79">
        <f>'SO07 - Rekonstrukce ohrad...'!J35</f>
        <v>0</v>
      </c>
      <c r="AY61" s="79">
        <f>'SO07 - Rekonstrukce ohrad...'!J36</f>
        <v>0</v>
      </c>
      <c r="AZ61" s="79">
        <f>'SO07 - Rekonstrukce ohrad...'!F33</f>
        <v>0</v>
      </c>
      <c r="BA61" s="79">
        <f>'SO07 - Rekonstrukce ohrad...'!F34</f>
        <v>0</v>
      </c>
      <c r="BB61" s="79">
        <f>'SO07 - Rekonstrukce ohrad...'!F35</f>
        <v>0</v>
      </c>
      <c r="BC61" s="79">
        <f>'SO07 - Rekonstrukce ohrad...'!F36</f>
        <v>0</v>
      </c>
      <c r="BD61" s="81">
        <f>'SO07 - Rekonstrukce ohrad...'!F37</f>
        <v>0</v>
      </c>
      <c r="BT61" s="82" t="s">
        <v>87</v>
      </c>
      <c r="BV61" s="82" t="s">
        <v>81</v>
      </c>
      <c r="BW61" s="82" t="s">
        <v>109</v>
      </c>
      <c r="BX61" s="82" t="s">
        <v>5</v>
      </c>
      <c r="CL61" s="82" t="s">
        <v>3</v>
      </c>
      <c r="CM61" s="82" t="s">
        <v>89</v>
      </c>
    </row>
    <row r="62" spans="1:91" s="6" customFormat="1" ht="16.5" customHeight="1">
      <c r="A62" s="73" t="s">
        <v>83</v>
      </c>
      <c r="B62" s="74"/>
      <c r="C62" s="75"/>
      <c r="D62" s="299" t="s">
        <v>110</v>
      </c>
      <c r="E62" s="299"/>
      <c r="F62" s="299"/>
      <c r="G62" s="299"/>
      <c r="H62" s="299"/>
      <c r="I62" s="76"/>
      <c r="J62" s="299" t="s">
        <v>111</v>
      </c>
      <c r="K62" s="299"/>
      <c r="L62" s="299"/>
      <c r="M62" s="299"/>
      <c r="N62" s="299"/>
      <c r="O62" s="299"/>
      <c r="P62" s="299"/>
      <c r="Q62" s="299"/>
      <c r="R62" s="299"/>
      <c r="S62" s="299"/>
      <c r="T62" s="299"/>
      <c r="U62" s="299"/>
      <c r="V62" s="299"/>
      <c r="W62" s="299"/>
      <c r="X62" s="299"/>
      <c r="Y62" s="299"/>
      <c r="Z62" s="299"/>
      <c r="AA62" s="299"/>
      <c r="AB62" s="299"/>
      <c r="AC62" s="299"/>
      <c r="AD62" s="299"/>
      <c r="AE62" s="299"/>
      <c r="AF62" s="299"/>
      <c r="AG62" s="300">
        <f>'SO08 - Rekonstrukce opěrá...'!J30</f>
        <v>0</v>
      </c>
      <c r="AH62" s="301"/>
      <c r="AI62" s="301"/>
      <c r="AJ62" s="301"/>
      <c r="AK62" s="301"/>
      <c r="AL62" s="301"/>
      <c r="AM62" s="301"/>
      <c r="AN62" s="300">
        <f t="shared" si="0"/>
        <v>0</v>
      </c>
      <c r="AO62" s="301"/>
      <c r="AP62" s="301"/>
      <c r="AQ62" s="77" t="s">
        <v>108</v>
      </c>
      <c r="AR62" s="74"/>
      <c r="AS62" s="78">
        <v>0</v>
      </c>
      <c r="AT62" s="79">
        <f t="shared" si="1"/>
        <v>0</v>
      </c>
      <c r="AU62" s="80">
        <f>'SO08 - Rekonstrukce opěrá...'!P89</f>
        <v>0</v>
      </c>
      <c r="AV62" s="79">
        <f>'SO08 - Rekonstrukce opěrá...'!J33</f>
        <v>0</v>
      </c>
      <c r="AW62" s="79">
        <f>'SO08 - Rekonstrukce opěrá...'!J34</f>
        <v>0</v>
      </c>
      <c r="AX62" s="79">
        <f>'SO08 - Rekonstrukce opěrá...'!J35</f>
        <v>0</v>
      </c>
      <c r="AY62" s="79">
        <f>'SO08 - Rekonstrukce opěrá...'!J36</f>
        <v>0</v>
      </c>
      <c r="AZ62" s="79">
        <f>'SO08 - Rekonstrukce opěrá...'!F33</f>
        <v>0</v>
      </c>
      <c r="BA62" s="79">
        <f>'SO08 - Rekonstrukce opěrá...'!F34</f>
        <v>0</v>
      </c>
      <c r="BB62" s="79">
        <f>'SO08 - Rekonstrukce opěrá...'!F35</f>
        <v>0</v>
      </c>
      <c r="BC62" s="79">
        <f>'SO08 - Rekonstrukce opěrá...'!F36</f>
        <v>0</v>
      </c>
      <c r="BD62" s="81">
        <f>'SO08 - Rekonstrukce opěrá...'!F37</f>
        <v>0</v>
      </c>
      <c r="BT62" s="82" t="s">
        <v>87</v>
      </c>
      <c r="BV62" s="82" t="s">
        <v>81</v>
      </c>
      <c r="BW62" s="82" t="s">
        <v>112</v>
      </c>
      <c r="BX62" s="82" t="s">
        <v>5</v>
      </c>
      <c r="CL62" s="82" t="s">
        <v>3</v>
      </c>
      <c r="CM62" s="82" t="s">
        <v>89</v>
      </c>
    </row>
    <row r="63" spans="1:91" s="6" customFormat="1" ht="16.5" customHeight="1">
      <c r="A63" s="73" t="s">
        <v>83</v>
      </c>
      <c r="B63" s="74"/>
      <c r="C63" s="75"/>
      <c r="D63" s="299" t="s">
        <v>113</v>
      </c>
      <c r="E63" s="299"/>
      <c r="F63" s="299"/>
      <c r="G63" s="299"/>
      <c r="H63" s="299"/>
      <c r="I63" s="76"/>
      <c r="J63" s="299" t="s">
        <v>114</v>
      </c>
      <c r="K63" s="299"/>
      <c r="L63" s="299"/>
      <c r="M63" s="299"/>
      <c r="N63" s="299"/>
      <c r="O63" s="299"/>
      <c r="P63" s="299"/>
      <c r="Q63" s="299"/>
      <c r="R63" s="299"/>
      <c r="S63" s="299"/>
      <c r="T63" s="299"/>
      <c r="U63" s="299"/>
      <c r="V63" s="299"/>
      <c r="W63" s="299"/>
      <c r="X63" s="299"/>
      <c r="Y63" s="299"/>
      <c r="Z63" s="299"/>
      <c r="AA63" s="299"/>
      <c r="AB63" s="299"/>
      <c r="AC63" s="299"/>
      <c r="AD63" s="299"/>
      <c r="AE63" s="299"/>
      <c r="AF63" s="299"/>
      <c r="AG63" s="300">
        <f>'SO09 - Venkovní expozice ...'!J30</f>
        <v>0</v>
      </c>
      <c r="AH63" s="301"/>
      <c r="AI63" s="301"/>
      <c r="AJ63" s="301"/>
      <c r="AK63" s="301"/>
      <c r="AL63" s="301"/>
      <c r="AM63" s="301"/>
      <c r="AN63" s="300">
        <f t="shared" si="0"/>
        <v>0</v>
      </c>
      <c r="AO63" s="301"/>
      <c r="AP63" s="301"/>
      <c r="AQ63" s="77" t="s">
        <v>92</v>
      </c>
      <c r="AR63" s="74"/>
      <c r="AS63" s="83">
        <v>0</v>
      </c>
      <c r="AT63" s="84">
        <f t="shared" si="1"/>
        <v>0</v>
      </c>
      <c r="AU63" s="85">
        <f>'SO09 - Venkovní expozice ...'!P84</f>
        <v>0</v>
      </c>
      <c r="AV63" s="84">
        <f>'SO09 - Venkovní expozice ...'!J33</f>
        <v>0</v>
      </c>
      <c r="AW63" s="84">
        <f>'SO09 - Venkovní expozice ...'!J34</f>
        <v>0</v>
      </c>
      <c r="AX63" s="84">
        <f>'SO09 - Venkovní expozice ...'!J35</f>
        <v>0</v>
      </c>
      <c r="AY63" s="84">
        <f>'SO09 - Venkovní expozice ...'!J36</f>
        <v>0</v>
      </c>
      <c r="AZ63" s="84">
        <f>'SO09 - Venkovní expozice ...'!F33</f>
        <v>0</v>
      </c>
      <c r="BA63" s="84">
        <f>'SO09 - Venkovní expozice ...'!F34</f>
        <v>0</v>
      </c>
      <c r="BB63" s="84">
        <f>'SO09 - Venkovní expozice ...'!F35</f>
        <v>0</v>
      </c>
      <c r="BC63" s="84">
        <f>'SO09 - Venkovní expozice ...'!F36</f>
        <v>0</v>
      </c>
      <c r="BD63" s="86">
        <f>'SO09 - Venkovní expozice ...'!F37</f>
        <v>0</v>
      </c>
      <c r="BT63" s="82" t="s">
        <v>87</v>
      </c>
      <c r="BV63" s="82" t="s">
        <v>81</v>
      </c>
      <c r="BW63" s="82" t="s">
        <v>115</v>
      </c>
      <c r="BX63" s="82" t="s">
        <v>5</v>
      </c>
      <c r="CL63" s="82" t="s">
        <v>3</v>
      </c>
      <c r="CM63" s="82" t="s">
        <v>89</v>
      </c>
    </row>
    <row r="64" spans="1:91" s="1" customFormat="1" ht="30" customHeight="1">
      <c r="B64" s="34"/>
      <c r="AR64" s="34"/>
    </row>
    <row r="65" spans="2:44" s="1" customFormat="1" ht="6.95" customHeight="1"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34"/>
    </row>
  </sheetData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VRN - Vedlejší rozpočtové...'!C2" display="/" xr:uid="{00000000-0004-0000-0000-000000000000}"/>
    <hyperlink ref="A56" location="'SO02 - Nájezd do příkopu ...'!C2" display="/" xr:uid="{00000000-0004-0000-0000-000001000000}"/>
    <hyperlink ref="A57" location="'SO03 - Funkční plochy v z...'!C2" display="/" xr:uid="{00000000-0004-0000-0000-000002000000}"/>
    <hyperlink ref="A58" location="'SO04 - Funkční plochy v z...'!C2" display="/" xr:uid="{00000000-0004-0000-0000-000003000000}"/>
    <hyperlink ref="A59" location="'SO05 - Prvky odvodnění'!C2" display="/" xr:uid="{00000000-0004-0000-0000-000004000000}"/>
    <hyperlink ref="A60" location="'SO06 - Elektroinstalace a...'!C2" display="/" xr:uid="{00000000-0004-0000-0000-000005000000}"/>
    <hyperlink ref="A61" location="'SO07 - Rekonstrukce ohrad...'!C2" display="/" xr:uid="{00000000-0004-0000-0000-000006000000}"/>
    <hyperlink ref="A62" location="'SO08 - Rekonstrukce opěrá...'!C2" display="/" xr:uid="{00000000-0004-0000-0000-000007000000}"/>
    <hyperlink ref="A63" location="'SO09 - Venkovní expozice ...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2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23" t="s">
        <v>6</v>
      </c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8" t="s">
        <v>115</v>
      </c>
      <c r="AZ2" s="152" t="s">
        <v>194</v>
      </c>
      <c r="BA2" s="152" t="s">
        <v>195</v>
      </c>
      <c r="BB2" s="152" t="s">
        <v>196</v>
      </c>
      <c r="BC2" s="152" t="s">
        <v>1773</v>
      </c>
      <c r="BD2" s="152" t="s">
        <v>89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  <c r="AZ3" s="152" t="s">
        <v>198</v>
      </c>
      <c r="BA3" s="152" t="s">
        <v>199</v>
      </c>
      <c r="BB3" s="152" t="s">
        <v>196</v>
      </c>
      <c r="BC3" s="152" t="s">
        <v>1774</v>
      </c>
      <c r="BD3" s="152" t="s">
        <v>89</v>
      </c>
    </row>
    <row r="4" spans="2:56" ht="24.95" customHeight="1">
      <c r="B4" s="21"/>
      <c r="D4" s="22" t="s">
        <v>116</v>
      </c>
      <c r="L4" s="21"/>
      <c r="M4" s="87" t="s">
        <v>11</v>
      </c>
      <c r="AT4" s="18" t="s">
        <v>4</v>
      </c>
    </row>
    <row r="5" spans="2:56" ht="6.95" customHeight="1">
      <c r="B5" s="21"/>
      <c r="L5" s="21"/>
    </row>
    <row r="6" spans="2:56" ht="12" customHeight="1">
      <c r="B6" s="21"/>
      <c r="D6" s="28" t="s">
        <v>17</v>
      </c>
      <c r="L6" s="21"/>
    </row>
    <row r="7" spans="2:56" ht="16.5" customHeight="1">
      <c r="B7" s="21"/>
      <c r="E7" s="324" t="str">
        <f>'Rekapitulace stavby'!K6</f>
        <v>Rekonstrukce Předzámčí, Kostelec nad Černými lesy</v>
      </c>
      <c r="F7" s="325"/>
      <c r="G7" s="325"/>
      <c r="H7" s="325"/>
      <c r="L7" s="21"/>
    </row>
    <row r="8" spans="2:56" s="1" customFormat="1" ht="12" customHeight="1">
      <c r="B8" s="34"/>
      <c r="D8" s="28" t="s">
        <v>117</v>
      </c>
      <c r="L8" s="34"/>
    </row>
    <row r="9" spans="2:56" s="1" customFormat="1" ht="16.5" customHeight="1">
      <c r="B9" s="34"/>
      <c r="E9" s="286" t="s">
        <v>1775</v>
      </c>
      <c r="F9" s="326"/>
      <c r="G9" s="326"/>
      <c r="H9" s="326"/>
      <c r="L9" s="34"/>
    </row>
    <row r="10" spans="2:56" s="1" customFormat="1" ht="11.25">
      <c r="B10" s="34"/>
      <c r="L10" s="34"/>
    </row>
    <row r="11" spans="2:56" s="1" customFormat="1" ht="12" customHeight="1">
      <c r="B11" s="34"/>
      <c r="D11" s="28" t="s">
        <v>19</v>
      </c>
      <c r="F11" s="26" t="s">
        <v>3</v>
      </c>
      <c r="I11" s="28" t="s">
        <v>21</v>
      </c>
      <c r="J11" s="26" t="s">
        <v>3</v>
      </c>
      <c r="L11" s="34"/>
    </row>
    <row r="12" spans="2:5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6. 7. 2025</v>
      </c>
      <c r="L12" s="34"/>
    </row>
    <row r="13" spans="2:56" s="1" customFormat="1" ht="10.9" customHeight="1">
      <c r="B13" s="34"/>
      <c r="L13" s="34"/>
    </row>
    <row r="14" spans="2:5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5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5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7" t="str">
        <f>'Rekapitulace stavby'!E14</f>
        <v>Vyplň údaj</v>
      </c>
      <c r="F18" s="307"/>
      <c r="G18" s="307"/>
      <c r="H18" s="30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41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43</v>
      </c>
      <c r="L26" s="34"/>
    </row>
    <row r="27" spans="2:12" s="7" customFormat="1" ht="47.25" customHeight="1">
      <c r="B27" s="88"/>
      <c r="E27" s="312" t="s">
        <v>44</v>
      </c>
      <c r="F27" s="312"/>
      <c r="G27" s="312"/>
      <c r="H27" s="31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45</v>
      </c>
      <c r="J30" s="65">
        <f>ROUND(J84,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47</v>
      </c>
      <c r="I32" s="37" t="s">
        <v>46</v>
      </c>
      <c r="J32" s="37" t="s">
        <v>48</v>
      </c>
      <c r="L32" s="34"/>
    </row>
    <row r="33" spans="2:12" s="1" customFormat="1" ht="14.45" customHeight="1">
      <c r="B33" s="34"/>
      <c r="D33" s="54" t="s">
        <v>49</v>
      </c>
      <c r="E33" s="28" t="s">
        <v>50</v>
      </c>
      <c r="F33" s="90">
        <f>ROUND((SUM(BE84:BE224)),  2)</f>
        <v>0</v>
      </c>
      <c r="I33" s="91">
        <v>0.21</v>
      </c>
      <c r="J33" s="90">
        <f>ROUND(((SUM(BE84:BE224))*I33),  2)</f>
        <v>0</v>
      </c>
      <c r="L33" s="34"/>
    </row>
    <row r="34" spans="2:12" s="1" customFormat="1" ht="14.45" customHeight="1">
      <c r="B34" s="34"/>
      <c r="E34" s="28" t="s">
        <v>51</v>
      </c>
      <c r="F34" s="90">
        <f>ROUND((SUM(BF84:BF224)),  2)</f>
        <v>0</v>
      </c>
      <c r="I34" s="91">
        <v>0.12</v>
      </c>
      <c r="J34" s="90">
        <f>ROUND(((SUM(BF84:BF224))*I34),  2)</f>
        <v>0</v>
      </c>
      <c r="L34" s="34"/>
    </row>
    <row r="35" spans="2:12" s="1" customFormat="1" ht="14.45" hidden="1" customHeight="1">
      <c r="B35" s="34"/>
      <c r="E35" s="28" t="s">
        <v>52</v>
      </c>
      <c r="F35" s="90">
        <f>ROUND((SUM(BG84:BG224)),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53</v>
      </c>
      <c r="F36" s="90">
        <f>ROUND((SUM(BH84:BH224)),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54</v>
      </c>
      <c r="F37" s="90">
        <f>ROUND((SUM(BI84:BI224)),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55</v>
      </c>
      <c r="E39" s="56"/>
      <c r="F39" s="56"/>
      <c r="G39" s="94" t="s">
        <v>56</v>
      </c>
      <c r="H39" s="95" t="s">
        <v>57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119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17</v>
      </c>
      <c r="L47" s="34"/>
    </row>
    <row r="48" spans="2:12" s="1" customFormat="1" ht="16.5" customHeight="1">
      <c r="B48" s="34"/>
      <c r="E48" s="324" t="str">
        <f>E7</f>
        <v>Rekonstrukce Předzámčí, Kostelec nad Černými lesy</v>
      </c>
      <c r="F48" s="325"/>
      <c r="G48" s="325"/>
      <c r="H48" s="325"/>
      <c r="L48" s="34"/>
    </row>
    <row r="49" spans="2:47" s="1" customFormat="1" ht="12" customHeight="1">
      <c r="B49" s="34"/>
      <c r="C49" s="28" t="s">
        <v>117</v>
      </c>
      <c r="L49" s="34"/>
    </row>
    <row r="50" spans="2:47" s="1" customFormat="1" ht="16.5" customHeight="1">
      <c r="B50" s="34"/>
      <c r="E50" s="286" t="str">
        <f>E9</f>
        <v>SO09 - Venkovní expozice - mlatový chodník</v>
      </c>
      <c r="F50" s="326"/>
      <c r="G50" s="326"/>
      <c r="H50" s="326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p.č. 2568, k.ú. Kostelec n.Č.l.</v>
      </c>
      <c r="I52" s="28" t="s">
        <v>24</v>
      </c>
      <c r="J52" s="51" t="str">
        <f>IF(J12="","",J12)</f>
        <v>6. 7. 2025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Lesy ČZU, ČZU v Praze</v>
      </c>
      <c r="I54" s="28" t="s">
        <v>38</v>
      </c>
      <c r="J54" s="32" t="str">
        <f>E21</f>
        <v>atelier 322,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41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120</v>
      </c>
      <c r="D57" s="92"/>
      <c r="E57" s="92"/>
      <c r="F57" s="92"/>
      <c r="G57" s="92"/>
      <c r="H57" s="92"/>
      <c r="I57" s="92"/>
      <c r="J57" s="99" t="s">
        <v>121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77</v>
      </c>
      <c r="J59" s="65">
        <f>J84</f>
        <v>0</v>
      </c>
      <c r="L59" s="34"/>
      <c r="AU59" s="18" t="s">
        <v>122</v>
      </c>
    </row>
    <row r="60" spans="2:47" s="8" customFormat="1" ht="24.95" customHeight="1">
      <c r="B60" s="101"/>
      <c r="D60" s="102" t="s">
        <v>202</v>
      </c>
      <c r="E60" s="103"/>
      <c r="F60" s="103"/>
      <c r="G60" s="103"/>
      <c r="H60" s="103"/>
      <c r="I60" s="103"/>
      <c r="J60" s="104">
        <f>J85</f>
        <v>0</v>
      </c>
      <c r="L60" s="101"/>
    </row>
    <row r="61" spans="2:47" s="9" customFormat="1" ht="19.899999999999999" customHeight="1">
      <c r="B61" s="105"/>
      <c r="D61" s="106" t="s">
        <v>203</v>
      </c>
      <c r="E61" s="107"/>
      <c r="F61" s="107"/>
      <c r="G61" s="107"/>
      <c r="H61" s="107"/>
      <c r="I61" s="107"/>
      <c r="J61" s="108">
        <f>J86</f>
        <v>0</v>
      </c>
      <c r="L61" s="105"/>
    </row>
    <row r="62" spans="2:47" s="9" customFormat="1" ht="19.899999999999999" customHeight="1">
      <c r="B62" s="105"/>
      <c r="D62" s="106" t="s">
        <v>204</v>
      </c>
      <c r="E62" s="107"/>
      <c r="F62" s="107"/>
      <c r="G62" s="107"/>
      <c r="H62" s="107"/>
      <c r="I62" s="107"/>
      <c r="J62" s="108">
        <f>J154</f>
        <v>0</v>
      </c>
      <c r="L62" s="105"/>
    </row>
    <row r="63" spans="2:47" s="9" customFormat="1" ht="19.899999999999999" customHeight="1">
      <c r="B63" s="105"/>
      <c r="D63" s="106" t="s">
        <v>205</v>
      </c>
      <c r="E63" s="107"/>
      <c r="F63" s="107"/>
      <c r="G63" s="107"/>
      <c r="H63" s="107"/>
      <c r="I63" s="107"/>
      <c r="J63" s="108">
        <f>J192</f>
        <v>0</v>
      </c>
      <c r="L63" s="105"/>
    </row>
    <row r="64" spans="2:47" s="9" customFormat="1" ht="19.899999999999999" customHeight="1">
      <c r="B64" s="105"/>
      <c r="D64" s="106" t="s">
        <v>207</v>
      </c>
      <c r="E64" s="107"/>
      <c r="F64" s="107"/>
      <c r="G64" s="107"/>
      <c r="H64" s="107"/>
      <c r="I64" s="107"/>
      <c r="J64" s="108">
        <f>J222</f>
        <v>0</v>
      </c>
      <c r="L64" s="105"/>
    </row>
    <row r="65" spans="2:12" s="1" customFormat="1" ht="21.75" customHeight="1">
      <c r="B65" s="34"/>
      <c r="L65" s="34"/>
    </row>
    <row r="66" spans="2:12" s="1" customFormat="1" ht="6.95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4"/>
    </row>
    <row r="70" spans="2:12" s="1" customFormat="1" ht="6.95" customHeight="1"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34"/>
    </row>
    <row r="71" spans="2:12" s="1" customFormat="1" ht="24.95" customHeight="1">
      <c r="B71" s="34"/>
      <c r="C71" s="22" t="s">
        <v>129</v>
      </c>
      <c r="L71" s="34"/>
    </row>
    <row r="72" spans="2:12" s="1" customFormat="1" ht="6.95" customHeight="1">
      <c r="B72" s="34"/>
      <c r="L72" s="34"/>
    </row>
    <row r="73" spans="2:12" s="1" customFormat="1" ht="12" customHeight="1">
      <c r="B73" s="34"/>
      <c r="C73" s="28" t="s">
        <v>17</v>
      </c>
      <c r="L73" s="34"/>
    </row>
    <row r="74" spans="2:12" s="1" customFormat="1" ht="16.5" customHeight="1">
      <c r="B74" s="34"/>
      <c r="E74" s="324" t="str">
        <f>E7</f>
        <v>Rekonstrukce Předzámčí, Kostelec nad Černými lesy</v>
      </c>
      <c r="F74" s="325"/>
      <c r="G74" s="325"/>
      <c r="H74" s="325"/>
      <c r="L74" s="34"/>
    </row>
    <row r="75" spans="2:12" s="1" customFormat="1" ht="12" customHeight="1">
      <c r="B75" s="34"/>
      <c r="C75" s="28" t="s">
        <v>117</v>
      </c>
      <c r="L75" s="34"/>
    </row>
    <row r="76" spans="2:12" s="1" customFormat="1" ht="16.5" customHeight="1">
      <c r="B76" s="34"/>
      <c r="E76" s="286" t="str">
        <f>E9</f>
        <v>SO09 - Venkovní expozice - mlatový chodník</v>
      </c>
      <c r="F76" s="326"/>
      <c r="G76" s="326"/>
      <c r="H76" s="326"/>
      <c r="L76" s="34"/>
    </row>
    <row r="77" spans="2:12" s="1" customFormat="1" ht="6.95" customHeight="1">
      <c r="B77" s="34"/>
      <c r="L77" s="34"/>
    </row>
    <row r="78" spans="2:12" s="1" customFormat="1" ht="12" customHeight="1">
      <c r="B78" s="34"/>
      <c r="C78" s="28" t="s">
        <v>22</v>
      </c>
      <c r="F78" s="26" t="str">
        <f>F12</f>
        <v>p.č. 2568, k.ú. Kostelec n.Č.l.</v>
      </c>
      <c r="I78" s="28" t="s">
        <v>24</v>
      </c>
      <c r="J78" s="51" t="str">
        <f>IF(J12="","",J12)</f>
        <v>6. 7. 2025</v>
      </c>
      <c r="L78" s="34"/>
    </row>
    <row r="79" spans="2:12" s="1" customFormat="1" ht="6.95" customHeight="1">
      <c r="B79" s="34"/>
      <c r="L79" s="34"/>
    </row>
    <row r="80" spans="2:12" s="1" customFormat="1" ht="15.2" customHeight="1">
      <c r="B80" s="34"/>
      <c r="C80" s="28" t="s">
        <v>30</v>
      </c>
      <c r="F80" s="26" t="str">
        <f>E15</f>
        <v>Lesy ČZU, ČZU v Praze</v>
      </c>
      <c r="I80" s="28" t="s">
        <v>38</v>
      </c>
      <c r="J80" s="32" t="str">
        <f>E21</f>
        <v>atelier 322, s.r.o.</v>
      </c>
      <c r="L80" s="34"/>
    </row>
    <row r="81" spans="2:65" s="1" customFormat="1" ht="15.2" customHeight="1">
      <c r="B81" s="34"/>
      <c r="C81" s="28" t="s">
        <v>36</v>
      </c>
      <c r="F81" s="26" t="str">
        <f>IF(E18="","",E18)</f>
        <v>Vyplň údaj</v>
      </c>
      <c r="I81" s="28" t="s">
        <v>41</v>
      </c>
      <c r="J81" s="32" t="str">
        <f>E24</f>
        <v xml:space="preserve"> </v>
      </c>
      <c r="L81" s="34"/>
    </row>
    <row r="82" spans="2:65" s="1" customFormat="1" ht="10.35" customHeight="1">
      <c r="B82" s="34"/>
      <c r="L82" s="34"/>
    </row>
    <row r="83" spans="2:65" s="10" customFormat="1" ht="29.25" customHeight="1">
      <c r="B83" s="109"/>
      <c r="C83" s="110" t="s">
        <v>130</v>
      </c>
      <c r="D83" s="111" t="s">
        <v>64</v>
      </c>
      <c r="E83" s="111" t="s">
        <v>60</v>
      </c>
      <c r="F83" s="111" t="s">
        <v>61</v>
      </c>
      <c r="G83" s="111" t="s">
        <v>131</v>
      </c>
      <c r="H83" s="111" t="s">
        <v>132</v>
      </c>
      <c r="I83" s="111" t="s">
        <v>133</v>
      </c>
      <c r="J83" s="111" t="s">
        <v>121</v>
      </c>
      <c r="K83" s="112" t="s">
        <v>134</v>
      </c>
      <c r="L83" s="109"/>
      <c r="M83" s="58" t="s">
        <v>3</v>
      </c>
      <c r="N83" s="59" t="s">
        <v>49</v>
      </c>
      <c r="O83" s="59" t="s">
        <v>135</v>
      </c>
      <c r="P83" s="59" t="s">
        <v>136</v>
      </c>
      <c r="Q83" s="59" t="s">
        <v>137</v>
      </c>
      <c r="R83" s="59" t="s">
        <v>138</v>
      </c>
      <c r="S83" s="59" t="s">
        <v>139</v>
      </c>
      <c r="T83" s="60" t="s">
        <v>140</v>
      </c>
    </row>
    <row r="84" spans="2:65" s="1" customFormat="1" ht="22.9" customHeight="1">
      <c r="B84" s="34"/>
      <c r="C84" s="63" t="s">
        <v>141</v>
      </c>
      <c r="J84" s="113">
        <f>BK84</f>
        <v>0</v>
      </c>
      <c r="L84" s="34"/>
      <c r="M84" s="61"/>
      <c r="N84" s="52"/>
      <c r="O84" s="52"/>
      <c r="P84" s="114">
        <f>P85</f>
        <v>0</v>
      </c>
      <c r="Q84" s="52"/>
      <c r="R84" s="114">
        <f>R85</f>
        <v>88.489823599999994</v>
      </c>
      <c r="S84" s="52"/>
      <c r="T84" s="115">
        <f>T85</f>
        <v>0</v>
      </c>
      <c r="AT84" s="18" t="s">
        <v>78</v>
      </c>
      <c r="AU84" s="18" t="s">
        <v>122</v>
      </c>
      <c r="BK84" s="116">
        <f>BK85</f>
        <v>0</v>
      </c>
    </row>
    <row r="85" spans="2:65" s="11" customFormat="1" ht="25.9" customHeight="1">
      <c r="B85" s="117"/>
      <c r="D85" s="118" t="s">
        <v>78</v>
      </c>
      <c r="E85" s="119" t="s">
        <v>208</v>
      </c>
      <c r="F85" s="119" t="s">
        <v>209</v>
      </c>
      <c r="I85" s="120"/>
      <c r="J85" s="121">
        <f>BK85</f>
        <v>0</v>
      </c>
      <c r="L85" s="117"/>
      <c r="M85" s="122"/>
      <c r="P85" s="123">
        <f>P86+P154+P192+P222</f>
        <v>0</v>
      </c>
      <c r="R85" s="123">
        <f>R86+R154+R192+R222</f>
        <v>88.489823599999994</v>
      </c>
      <c r="T85" s="124">
        <f>T86+T154+T192+T222</f>
        <v>0</v>
      </c>
      <c r="AR85" s="118" t="s">
        <v>87</v>
      </c>
      <c r="AT85" s="125" t="s">
        <v>78</v>
      </c>
      <c r="AU85" s="125" t="s">
        <v>79</v>
      </c>
      <c r="AY85" s="118" t="s">
        <v>143</v>
      </c>
      <c r="BK85" s="126">
        <f>BK86+BK154+BK192+BK222</f>
        <v>0</v>
      </c>
    </row>
    <row r="86" spans="2:65" s="11" customFormat="1" ht="22.9" customHeight="1">
      <c r="B86" s="117"/>
      <c r="D86" s="118" t="s">
        <v>78</v>
      </c>
      <c r="E86" s="127" t="s">
        <v>87</v>
      </c>
      <c r="F86" s="127" t="s">
        <v>210</v>
      </c>
      <c r="I86" s="120"/>
      <c r="J86" s="128">
        <f>BK86</f>
        <v>0</v>
      </c>
      <c r="L86" s="117"/>
      <c r="M86" s="122"/>
      <c r="P86" s="123">
        <f>SUM(P87:P153)</f>
        <v>0</v>
      </c>
      <c r="R86" s="123">
        <f>SUM(R87:R153)</f>
        <v>0</v>
      </c>
      <c r="T86" s="124">
        <f>SUM(T87:T153)</f>
        <v>0</v>
      </c>
      <c r="AR86" s="118" t="s">
        <v>87</v>
      </c>
      <c r="AT86" s="125" t="s">
        <v>78</v>
      </c>
      <c r="AU86" s="125" t="s">
        <v>87</v>
      </c>
      <c r="AY86" s="118" t="s">
        <v>143</v>
      </c>
      <c r="BK86" s="126">
        <f>SUM(BK87:BK153)</f>
        <v>0</v>
      </c>
    </row>
    <row r="87" spans="2:65" s="1" customFormat="1" ht="16.5" customHeight="1">
      <c r="B87" s="129"/>
      <c r="C87" s="130" t="s">
        <v>87</v>
      </c>
      <c r="D87" s="130" t="s">
        <v>146</v>
      </c>
      <c r="E87" s="131" t="s">
        <v>357</v>
      </c>
      <c r="F87" s="132" t="s">
        <v>358</v>
      </c>
      <c r="G87" s="133" t="s">
        <v>213</v>
      </c>
      <c r="H87" s="134">
        <v>194.48</v>
      </c>
      <c r="I87" s="135"/>
      <c r="J87" s="136">
        <f>ROUND(I87*H87,2)</f>
        <v>0</v>
      </c>
      <c r="K87" s="132" t="s">
        <v>150</v>
      </c>
      <c r="L87" s="34"/>
      <c r="M87" s="137" t="s">
        <v>3</v>
      </c>
      <c r="N87" s="138" t="s">
        <v>50</v>
      </c>
      <c r="P87" s="139">
        <f>O87*H87</f>
        <v>0</v>
      </c>
      <c r="Q87" s="139">
        <v>0</v>
      </c>
      <c r="R87" s="139">
        <f>Q87*H87</f>
        <v>0</v>
      </c>
      <c r="S87" s="139">
        <v>0</v>
      </c>
      <c r="T87" s="140">
        <f>S87*H87</f>
        <v>0</v>
      </c>
      <c r="AR87" s="141" t="s">
        <v>169</v>
      </c>
      <c r="AT87" s="141" t="s">
        <v>146</v>
      </c>
      <c r="AU87" s="141" t="s">
        <v>89</v>
      </c>
      <c r="AY87" s="18" t="s">
        <v>143</v>
      </c>
      <c r="BE87" s="142">
        <f>IF(N87="základní",J87,0)</f>
        <v>0</v>
      </c>
      <c r="BF87" s="142">
        <f>IF(N87="snížená",J87,0)</f>
        <v>0</v>
      </c>
      <c r="BG87" s="142">
        <f>IF(N87="zákl. přenesená",J87,0)</f>
        <v>0</v>
      </c>
      <c r="BH87" s="142">
        <f>IF(N87="sníž. přenesená",J87,0)</f>
        <v>0</v>
      </c>
      <c r="BI87" s="142">
        <f>IF(N87="nulová",J87,0)</f>
        <v>0</v>
      </c>
      <c r="BJ87" s="18" t="s">
        <v>87</v>
      </c>
      <c r="BK87" s="142">
        <f>ROUND(I87*H87,2)</f>
        <v>0</v>
      </c>
      <c r="BL87" s="18" t="s">
        <v>169</v>
      </c>
      <c r="BM87" s="141" t="s">
        <v>1776</v>
      </c>
    </row>
    <row r="88" spans="2:65" s="1" customFormat="1" ht="11.25">
      <c r="B88" s="34"/>
      <c r="D88" s="143" t="s">
        <v>153</v>
      </c>
      <c r="F88" s="144" t="s">
        <v>360</v>
      </c>
      <c r="I88" s="145"/>
      <c r="L88" s="34"/>
      <c r="M88" s="146"/>
      <c r="T88" s="55"/>
      <c r="AT88" s="18" t="s">
        <v>153</v>
      </c>
      <c r="AU88" s="18" t="s">
        <v>89</v>
      </c>
    </row>
    <row r="89" spans="2:65" s="12" customFormat="1" ht="11.25">
      <c r="B89" s="153"/>
      <c r="D89" s="147" t="s">
        <v>216</v>
      </c>
      <c r="E89" s="154" t="s">
        <v>3</v>
      </c>
      <c r="F89" s="155" t="s">
        <v>361</v>
      </c>
      <c r="H89" s="154" t="s">
        <v>3</v>
      </c>
      <c r="I89" s="156"/>
      <c r="L89" s="153"/>
      <c r="M89" s="157"/>
      <c r="T89" s="158"/>
      <c r="AT89" s="154" t="s">
        <v>216</v>
      </c>
      <c r="AU89" s="154" t="s">
        <v>89</v>
      </c>
      <c r="AV89" s="12" t="s">
        <v>87</v>
      </c>
      <c r="AW89" s="12" t="s">
        <v>40</v>
      </c>
      <c r="AX89" s="12" t="s">
        <v>79</v>
      </c>
      <c r="AY89" s="154" t="s">
        <v>143</v>
      </c>
    </row>
    <row r="90" spans="2:65" s="13" customFormat="1" ht="11.25">
      <c r="B90" s="159"/>
      <c r="D90" s="147" t="s">
        <v>216</v>
      </c>
      <c r="E90" s="160" t="s">
        <v>3</v>
      </c>
      <c r="F90" s="161" t="s">
        <v>1777</v>
      </c>
      <c r="H90" s="162">
        <v>194.48</v>
      </c>
      <c r="I90" s="163"/>
      <c r="L90" s="159"/>
      <c r="M90" s="164"/>
      <c r="T90" s="165"/>
      <c r="AT90" s="160" t="s">
        <v>216</v>
      </c>
      <c r="AU90" s="160" t="s">
        <v>89</v>
      </c>
      <c r="AV90" s="13" t="s">
        <v>89</v>
      </c>
      <c r="AW90" s="13" t="s">
        <v>40</v>
      </c>
      <c r="AX90" s="13" t="s">
        <v>79</v>
      </c>
      <c r="AY90" s="160" t="s">
        <v>143</v>
      </c>
    </row>
    <row r="91" spans="2:65" s="14" customFormat="1" ht="11.25">
      <c r="B91" s="166"/>
      <c r="D91" s="147" t="s">
        <v>216</v>
      </c>
      <c r="E91" s="167" t="s">
        <v>3</v>
      </c>
      <c r="F91" s="168" t="s">
        <v>219</v>
      </c>
      <c r="H91" s="169">
        <v>194.48</v>
      </c>
      <c r="I91" s="170"/>
      <c r="L91" s="166"/>
      <c r="M91" s="171"/>
      <c r="T91" s="172"/>
      <c r="AT91" s="167" t="s">
        <v>216</v>
      </c>
      <c r="AU91" s="167" t="s">
        <v>89</v>
      </c>
      <c r="AV91" s="14" t="s">
        <v>169</v>
      </c>
      <c r="AW91" s="14" t="s">
        <v>40</v>
      </c>
      <c r="AX91" s="14" t="s">
        <v>87</v>
      </c>
      <c r="AY91" s="167" t="s">
        <v>143</v>
      </c>
    </row>
    <row r="92" spans="2:65" s="1" customFormat="1" ht="21.75" customHeight="1">
      <c r="B92" s="129"/>
      <c r="C92" s="130" t="s">
        <v>89</v>
      </c>
      <c r="D92" s="130" t="s">
        <v>146</v>
      </c>
      <c r="E92" s="131" t="s">
        <v>226</v>
      </c>
      <c r="F92" s="132" t="s">
        <v>227</v>
      </c>
      <c r="G92" s="133" t="s">
        <v>196</v>
      </c>
      <c r="H92" s="134">
        <v>58.344000000000001</v>
      </c>
      <c r="I92" s="135"/>
      <c r="J92" s="136">
        <f>ROUND(I92*H92,2)</f>
        <v>0</v>
      </c>
      <c r="K92" s="132" t="s">
        <v>150</v>
      </c>
      <c r="L92" s="34"/>
      <c r="M92" s="137" t="s">
        <v>3</v>
      </c>
      <c r="N92" s="138" t="s">
        <v>50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169</v>
      </c>
      <c r="AT92" s="141" t="s">
        <v>146</v>
      </c>
      <c r="AU92" s="141" t="s">
        <v>89</v>
      </c>
      <c r="AY92" s="18" t="s">
        <v>143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8" t="s">
        <v>87</v>
      </c>
      <c r="BK92" s="142">
        <f>ROUND(I92*H92,2)</f>
        <v>0</v>
      </c>
      <c r="BL92" s="18" t="s">
        <v>169</v>
      </c>
      <c r="BM92" s="141" t="s">
        <v>1778</v>
      </c>
    </row>
    <row r="93" spans="2:65" s="1" customFormat="1" ht="11.25">
      <c r="B93" s="34"/>
      <c r="D93" s="143" t="s">
        <v>153</v>
      </c>
      <c r="F93" s="144" t="s">
        <v>229</v>
      </c>
      <c r="I93" s="145"/>
      <c r="L93" s="34"/>
      <c r="M93" s="146"/>
      <c r="T93" s="55"/>
      <c r="AT93" s="18" t="s">
        <v>153</v>
      </c>
      <c r="AU93" s="18" t="s">
        <v>89</v>
      </c>
    </row>
    <row r="94" spans="2:65" s="12" customFormat="1" ht="11.25">
      <c r="B94" s="153"/>
      <c r="D94" s="147" t="s">
        <v>216</v>
      </c>
      <c r="E94" s="154" t="s">
        <v>3</v>
      </c>
      <c r="F94" s="155" t="s">
        <v>230</v>
      </c>
      <c r="H94" s="154" t="s">
        <v>3</v>
      </c>
      <c r="I94" s="156"/>
      <c r="L94" s="153"/>
      <c r="M94" s="157"/>
      <c r="T94" s="158"/>
      <c r="AT94" s="154" t="s">
        <v>216</v>
      </c>
      <c r="AU94" s="154" t="s">
        <v>89</v>
      </c>
      <c r="AV94" s="12" t="s">
        <v>87</v>
      </c>
      <c r="AW94" s="12" t="s">
        <v>40</v>
      </c>
      <c r="AX94" s="12" t="s">
        <v>79</v>
      </c>
      <c r="AY94" s="154" t="s">
        <v>143</v>
      </c>
    </row>
    <row r="95" spans="2:65" s="12" customFormat="1" ht="11.25">
      <c r="B95" s="153"/>
      <c r="D95" s="147" t="s">
        <v>216</v>
      </c>
      <c r="E95" s="154" t="s">
        <v>3</v>
      </c>
      <c r="F95" s="155" t="s">
        <v>1779</v>
      </c>
      <c r="H95" s="154" t="s">
        <v>3</v>
      </c>
      <c r="I95" s="156"/>
      <c r="L95" s="153"/>
      <c r="M95" s="157"/>
      <c r="T95" s="158"/>
      <c r="AT95" s="154" t="s">
        <v>216</v>
      </c>
      <c r="AU95" s="154" t="s">
        <v>89</v>
      </c>
      <c r="AV95" s="12" t="s">
        <v>87</v>
      </c>
      <c r="AW95" s="12" t="s">
        <v>40</v>
      </c>
      <c r="AX95" s="12" t="s">
        <v>79</v>
      </c>
      <c r="AY95" s="154" t="s">
        <v>143</v>
      </c>
    </row>
    <row r="96" spans="2:65" s="13" customFormat="1" ht="11.25">
      <c r="B96" s="159"/>
      <c r="D96" s="147" t="s">
        <v>216</v>
      </c>
      <c r="E96" s="160" t="s">
        <v>3</v>
      </c>
      <c r="F96" s="161" t="s">
        <v>1780</v>
      </c>
      <c r="H96" s="162">
        <v>77.792000000000002</v>
      </c>
      <c r="I96" s="163"/>
      <c r="L96" s="159"/>
      <c r="M96" s="164"/>
      <c r="T96" s="165"/>
      <c r="AT96" s="160" t="s">
        <v>216</v>
      </c>
      <c r="AU96" s="160" t="s">
        <v>89</v>
      </c>
      <c r="AV96" s="13" t="s">
        <v>89</v>
      </c>
      <c r="AW96" s="13" t="s">
        <v>40</v>
      </c>
      <c r="AX96" s="13" t="s">
        <v>79</v>
      </c>
      <c r="AY96" s="160" t="s">
        <v>143</v>
      </c>
    </row>
    <row r="97" spans="2:65" s="12" customFormat="1" ht="11.25">
      <c r="B97" s="153"/>
      <c r="D97" s="147" t="s">
        <v>216</v>
      </c>
      <c r="E97" s="154" t="s">
        <v>3</v>
      </c>
      <c r="F97" s="155" t="s">
        <v>371</v>
      </c>
      <c r="H97" s="154" t="s">
        <v>3</v>
      </c>
      <c r="I97" s="156"/>
      <c r="L97" s="153"/>
      <c r="M97" s="157"/>
      <c r="T97" s="158"/>
      <c r="AT97" s="154" t="s">
        <v>216</v>
      </c>
      <c r="AU97" s="154" t="s">
        <v>89</v>
      </c>
      <c r="AV97" s="12" t="s">
        <v>87</v>
      </c>
      <c r="AW97" s="12" t="s">
        <v>40</v>
      </c>
      <c r="AX97" s="12" t="s">
        <v>79</v>
      </c>
      <c r="AY97" s="154" t="s">
        <v>143</v>
      </c>
    </row>
    <row r="98" spans="2:65" s="13" customFormat="1" ht="11.25">
      <c r="B98" s="159"/>
      <c r="D98" s="147" t="s">
        <v>216</v>
      </c>
      <c r="E98" s="160" t="s">
        <v>3</v>
      </c>
      <c r="F98" s="161" t="s">
        <v>1781</v>
      </c>
      <c r="H98" s="162">
        <v>-19.448</v>
      </c>
      <c r="I98" s="163"/>
      <c r="L98" s="159"/>
      <c r="M98" s="164"/>
      <c r="T98" s="165"/>
      <c r="AT98" s="160" t="s">
        <v>216</v>
      </c>
      <c r="AU98" s="160" t="s">
        <v>89</v>
      </c>
      <c r="AV98" s="13" t="s">
        <v>89</v>
      </c>
      <c r="AW98" s="13" t="s">
        <v>40</v>
      </c>
      <c r="AX98" s="13" t="s">
        <v>79</v>
      </c>
      <c r="AY98" s="160" t="s">
        <v>143</v>
      </c>
    </row>
    <row r="99" spans="2:65" s="14" customFormat="1" ht="11.25">
      <c r="B99" s="166"/>
      <c r="D99" s="147" t="s">
        <v>216</v>
      </c>
      <c r="E99" s="167" t="s">
        <v>194</v>
      </c>
      <c r="F99" s="168" t="s">
        <v>219</v>
      </c>
      <c r="H99" s="169">
        <v>58.344000000000001</v>
      </c>
      <c r="I99" s="170"/>
      <c r="L99" s="166"/>
      <c r="M99" s="171"/>
      <c r="T99" s="172"/>
      <c r="AT99" s="167" t="s">
        <v>216</v>
      </c>
      <c r="AU99" s="167" t="s">
        <v>89</v>
      </c>
      <c r="AV99" s="14" t="s">
        <v>169</v>
      </c>
      <c r="AW99" s="14" t="s">
        <v>40</v>
      </c>
      <c r="AX99" s="14" t="s">
        <v>87</v>
      </c>
      <c r="AY99" s="167" t="s">
        <v>143</v>
      </c>
    </row>
    <row r="100" spans="2:65" s="1" customFormat="1" ht="37.9" customHeight="1">
      <c r="B100" s="129"/>
      <c r="C100" s="130" t="s">
        <v>161</v>
      </c>
      <c r="D100" s="130" t="s">
        <v>146</v>
      </c>
      <c r="E100" s="131" t="s">
        <v>373</v>
      </c>
      <c r="F100" s="132" t="s">
        <v>374</v>
      </c>
      <c r="G100" s="133" t="s">
        <v>196</v>
      </c>
      <c r="H100" s="134">
        <v>28.925999999999998</v>
      </c>
      <c r="I100" s="135"/>
      <c r="J100" s="136">
        <f>ROUND(I100*H100,2)</f>
        <v>0</v>
      </c>
      <c r="K100" s="132" t="s">
        <v>150</v>
      </c>
      <c r="L100" s="34"/>
      <c r="M100" s="137" t="s">
        <v>3</v>
      </c>
      <c r="N100" s="138" t="s">
        <v>50</v>
      </c>
      <c r="P100" s="139">
        <f>O100*H100</f>
        <v>0</v>
      </c>
      <c r="Q100" s="139">
        <v>0</v>
      </c>
      <c r="R100" s="139">
        <f>Q100*H100</f>
        <v>0</v>
      </c>
      <c r="S100" s="139">
        <v>0</v>
      </c>
      <c r="T100" s="140">
        <f>S100*H100</f>
        <v>0</v>
      </c>
      <c r="AR100" s="141" t="s">
        <v>169</v>
      </c>
      <c r="AT100" s="141" t="s">
        <v>146</v>
      </c>
      <c r="AU100" s="141" t="s">
        <v>89</v>
      </c>
      <c r="AY100" s="18" t="s">
        <v>143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8" t="s">
        <v>87</v>
      </c>
      <c r="BK100" s="142">
        <f>ROUND(I100*H100,2)</f>
        <v>0</v>
      </c>
      <c r="BL100" s="18" t="s">
        <v>169</v>
      </c>
      <c r="BM100" s="141" t="s">
        <v>1782</v>
      </c>
    </row>
    <row r="101" spans="2:65" s="1" customFormat="1" ht="11.25">
      <c r="B101" s="34"/>
      <c r="D101" s="143" t="s">
        <v>153</v>
      </c>
      <c r="F101" s="144" t="s">
        <v>376</v>
      </c>
      <c r="I101" s="145"/>
      <c r="L101" s="34"/>
      <c r="M101" s="146"/>
      <c r="T101" s="55"/>
      <c r="AT101" s="18" t="s">
        <v>153</v>
      </c>
      <c r="AU101" s="18" t="s">
        <v>89</v>
      </c>
    </row>
    <row r="102" spans="2:65" s="12" customFormat="1" ht="11.25">
      <c r="B102" s="153"/>
      <c r="D102" s="147" t="s">
        <v>216</v>
      </c>
      <c r="E102" s="154" t="s">
        <v>3</v>
      </c>
      <c r="F102" s="155" t="s">
        <v>239</v>
      </c>
      <c r="H102" s="154" t="s">
        <v>3</v>
      </c>
      <c r="I102" s="156"/>
      <c r="L102" s="153"/>
      <c r="M102" s="157"/>
      <c r="T102" s="158"/>
      <c r="AT102" s="154" t="s">
        <v>216</v>
      </c>
      <c r="AU102" s="154" t="s">
        <v>89</v>
      </c>
      <c r="AV102" s="12" t="s">
        <v>87</v>
      </c>
      <c r="AW102" s="12" t="s">
        <v>40</v>
      </c>
      <c r="AX102" s="12" t="s">
        <v>79</v>
      </c>
      <c r="AY102" s="154" t="s">
        <v>143</v>
      </c>
    </row>
    <row r="103" spans="2:65" s="13" customFormat="1" ht="11.25">
      <c r="B103" s="159"/>
      <c r="D103" s="147" t="s">
        <v>216</v>
      </c>
      <c r="E103" s="160" t="s">
        <v>3</v>
      </c>
      <c r="F103" s="161" t="s">
        <v>240</v>
      </c>
      <c r="H103" s="162">
        <v>28.925999999999998</v>
      </c>
      <c r="I103" s="163"/>
      <c r="L103" s="159"/>
      <c r="M103" s="164"/>
      <c r="T103" s="165"/>
      <c r="AT103" s="160" t="s">
        <v>216</v>
      </c>
      <c r="AU103" s="160" t="s">
        <v>89</v>
      </c>
      <c r="AV103" s="13" t="s">
        <v>89</v>
      </c>
      <c r="AW103" s="13" t="s">
        <v>40</v>
      </c>
      <c r="AX103" s="13" t="s">
        <v>79</v>
      </c>
      <c r="AY103" s="160" t="s">
        <v>143</v>
      </c>
    </row>
    <row r="104" spans="2:65" s="14" customFormat="1" ht="11.25">
      <c r="B104" s="166"/>
      <c r="D104" s="147" t="s">
        <v>216</v>
      </c>
      <c r="E104" s="167" t="s">
        <v>3</v>
      </c>
      <c r="F104" s="168" t="s">
        <v>219</v>
      </c>
      <c r="H104" s="169">
        <v>28.925999999999998</v>
      </c>
      <c r="I104" s="170"/>
      <c r="L104" s="166"/>
      <c r="M104" s="171"/>
      <c r="T104" s="172"/>
      <c r="AT104" s="167" t="s">
        <v>216</v>
      </c>
      <c r="AU104" s="167" t="s">
        <v>89</v>
      </c>
      <c r="AV104" s="14" t="s">
        <v>169</v>
      </c>
      <c r="AW104" s="14" t="s">
        <v>40</v>
      </c>
      <c r="AX104" s="14" t="s">
        <v>87</v>
      </c>
      <c r="AY104" s="167" t="s">
        <v>143</v>
      </c>
    </row>
    <row r="105" spans="2:65" s="1" customFormat="1" ht="37.9" customHeight="1">
      <c r="B105" s="129"/>
      <c r="C105" s="130" t="s">
        <v>169</v>
      </c>
      <c r="D105" s="130" t="s">
        <v>146</v>
      </c>
      <c r="E105" s="131" t="s">
        <v>377</v>
      </c>
      <c r="F105" s="132" t="s">
        <v>378</v>
      </c>
      <c r="G105" s="133" t="s">
        <v>196</v>
      </c>
      <c r="H105" s="134">
        <v>19.448</v>
      </c>
      <c r="I105" s="135"/>
      <c r="J105" s="136">
        <f>ROUND(I105*H105,2)</f>
        <v>0</v>
      </c>
      <c r="K105" s="132" t="s">
        <v>150</v>
      </c>
      <c r="L105" s="34"/>
      <c r="M105" s="137" t="s">
        <v>3</v>
      </c>
      <c r="N105" s="138" t="s">
        <v>50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169</v>
      </c>
      <c r="AT105" s="141" t="s">
        <v>146</v>
      </c>
      <c r="AU105" s="141" t="s">
        <v>89</v>
      </c>
      <c r="AY105" s="18" t="s">
        <v>143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8" t="s">
        <v>87</v>
      </c>
      <c r="BK105" s="142">
        <f>ROUND(I105*H105,2)</f>
        <v>0</v>
      </c>
      <c r="BL105" s="18" t="s">
        <v>169</v>
      </c>
      <c r="BM105" s="141" t="s">
        <v>1783</v>
      </c>
    </row>
    <row r="106" spans="2:65" s="1" customFormat="1" ht="11.25">
      <c r="B106" s="34"/>
      <c r="D106" s="143" t="s">
        <v>153</v>
      </c>
      <c r="F106" s="144" t="s">
        <v>380</v>
      </c>
      <c r="I106" s="145"/>
      <c r="L106" s="34"/>
      <c r="M106" s="146"/>
      <c r="T106" s="55"/>
      <c r="AT106" s="18" t="s">
        <v>153</v>
      </c>
      <c r="AU106" s="18" t="s">
        <v>89</v>
      </c>
    </row>
    <row r="107" spans="2:65" s="12" customFormat="1" ht="11.25">
      <c r="B107" s="153"/>
      <c r="D107" s="147" t="s">
        <v>216</v>
      </c>
      <c r="E107" s="154" t="s">
        <v>3</v>
      </c>
      <c r="F107" s="155" t="s">
        <v>381</v>
      </c>
      <c r="H107" s="154" t="s">
        <v>3</v>
      </c>
      <c r="I107" s="156"/>
      <c r="L107" s="153"/>
      <c r="M107" s="157"/>
      <c r="T107" s="158"/>
      <c r="AT107" s="154" t="s">
        <v>216</v>
      </c>
      <c r="AU107" s="154" t="s">
        <v>89</v>
      </c>
      <c r="AV107" s="12" t="s">
        <v>87</v>
      </c>
      <c r="AW107" s="12" t="s">
        <v>40</v>
      </c>
      <c r="AX107" s="12" t="s">
        <v>79</v>
      </c>
      <c r="AY107" s="154" t="s">
        <v>143</v>
      </c>
    </row>
    <row r="108" spans="2:65" s="13" customFormat="1" ht="11.25">
      <c r="B108" s="159"/>
      <c r="D108" s="147" t="s">
        <v>216</v>
      </c>
      <c r="E108" s="160" t="s">
        <v>3</v>
      </c>
      <c r="F108" s="161" t="s">
        <v>1784</v>
      </c>
      <c r="H108" s="162">
        <v>19.448</v>
      </c>
      <c r="I108" s="163"/>
      <c r="L108" s="159"/>
      <c r="M108" s="164"/>
      <c r="T108" s="165"/>
      <c r="AT108" s="160" t="s">
        <v>216</v>
      </c>
      <c r="AU108" s="160" t="s">
        <v>89</v>
      </c>
      <c r="AV108" s="13" t="s">
        <v>89</v>
      </c>
      <c r="AW108" s="13" t="s">
        <v>40</v>
      </c>
      <c r="AX108" s="13" t="s">
        <v>79</v>
      </c>
      <c r="AY108" s="160" t="s">
        <v>143</v>
      </c>
    </row>
    <row r="109" spans="2:65" s="14" customFormat="1" ht="11.25">
      <c r="B109" s="166"/>
      <c r="D109" s="147" t="s">
        <v>216</v>
      </c>
      <c r="E109" s="167" t="s">
        <v>3</v>
      </c>
      <c r="F109" s="168" t="s">
        <v>219</v>
      </c>
      <c r="H109" s="169">
        <v>19.448</v>
      </c>
      <c r="I109" s="170"/>
      <c r="L109" s="166"/>
      <c r="M109" s="171"/>
      <c r="T109" s="172"/>
      <c r="AT109" s="167" t="s">
        <v>216</v>
      </c>
      <c r="AU109" s="167" t="s">
        <v>89</v>
      </c>
      <c r="AV109" s="14" t="s">
        <v>169</v>
      </c>
      <c r="AW109" s="14" t="s">
        <v>40</v>
      </c>
      <c r="AX109" s="14" t="s">
        <v>87</v>
      </c>
      <c r="AY109" s="167" t="s">
        <v>143</v>
      </c>
    </row>
    <row r="110" spans="2:65" s="1" customFormat="1" ht="37.9" customHeight="1">
      <c r="B110" s="129"/>
      <c r="C110" s="130" t="s">
        <v>142</v>
      </c>
      <c r="D110" s="130" t="s">
        <v>146</v>
      </c>
      <c r="E110" s="131" t="s">
        <v>241</v>
      </c>
      <c r="F110" s="132" t="s">
        <v>242</v>
      </c>
      <c r="G110" s="133" t="s">
        <v>196</v>
      </c>
      <c r="H110" s="134">
        <v>43.881</v>
      </c>
      <c r="I110" s="135"/>
      <c r="J110" s="136">
        <f>ROUND(I110*H110,2)</f>
        <v>0</v>
      </c>
      <c r="K110" s="132" t="s">
        <v>150</v>
      </c>
      <c r="L110" s="34"/>
      <c r="M110" s="137" t="s">
        <v>3</v>
      </c>
      <c r="N110" s="138" t="s">
        <v>50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169</v>
      </c>
      <c r="AT110" s="141" t="s">
        <v>146</v>
      </c>
      <c r="AU110" s="141" t="s">
        <v>89</v>
      </c>
      <c r="AY110" s="18" t="s">
        <v>143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8" t="s">
        <v>87</v>
      </c>
      <c r="BK110" s="142">
        <f>ROUND(I110*H110,2)</f>
        <v>0</v>
      </c>
      <c r="BL110" s="18" t="s">
        <v>169</v>
      </c>
      <c r="BM110" s="141" t="s">
        <v>1785</v>
      </c>
    </row>
    <row r="111" spans="2:65" s="1" customFormat="1" ht="11.25">
      <c r="B111" s="34"/>
      <c r="D111" s="143" t="s">
        <v>153</v>
      </c>
      <c r="F111" s="144" t="s">
        <v>244</v>
      </c>
      <c r="I111" s="145"/>
      <c r="L111" s="34"/>
      <c r="M111" s="146"/>
      <c r="T111" s="55"/>
      <c r="AT111" s="18" t="s">
        <v>153</v>
      </c>
      <c r="AU111" s="18" t="s">
        <v>89</v>
      </c>
    </row>
    <row r="112" spans="2:65" s="12" customFormat="1" ht="11.25">
      <c r="B112" s="153"/>
      <c r="D112" s="147" t="s">
        <v>216</v>
      </c>
      <c r="E112" s="154" t="s">
        <v>3</v>
      </c>
      <c r="F112" s="155" t="s">
        <v>384</v>
      </c>
      <c r="H112" s="154" t="s">
        <v>3</v>
      </c>
      <c r="I112" s="156"/>
      <c r="L112" s="153"/>
      <c r="M112" s="157"/>
      <c r="T112" s="158"/>
      <c r="AT112" s="154" t="s">
        <v>216</v>
      </c>
      <c r="AU112" s="154" t="s">
        <v>89</v>
      </c>
      <c r="AV112" s="12" t="s">
        <v>87</v>
      </c>
      <c r="AW112" s="12" t="s">
        <v>40</v>
      </c>
      <c r="AX112" s="12" t="s">
        <v>79</v>
      </c>
      <c r="AY112" s="154" t="s">
        <v>143</v>
      </c>
    </row>
    <row r="113" spans="2:65" s="13" customFormat="1" ht="11.25">
      <c r="B113" s="159"/>
      <c r="D113" s="147" t="s">
        <v>216</v>
      </c>
      <c r="E113" s="160" t="s">
        <v>3</v>
      </c>
      <c r="F113" s="161" t="s">
        <v>385</v>
      </c>
      <c r="H113" s="162">
        <v>43.881</v>
      </c>
      <c r="I113" s="163"/>
      <c r="L113" s="159"/>
      <c r="M113" s="164"/>
      <c r="T113" s="165"/>
      <c r="AT113" s="160" t="s">
        <v>216</v>
      </c>
      <c r="AU113" s="160" t="s">
        <v>89</v>
      </c>
      <c r="AV113" s="13" t="s">
        <v>89</v>
      </c>
      <c r="AW113" s="13" t="s">
        <v>40</v>
      </c>
      <c r="AX113" s="13" t="s">
        <v>87</v>
      </c>
      <c r="AY113" s="160" t="s">
        <v>143</v>
      </c>
    </row>
    <row r="114" spans="2:65" s="1" customFormat="1" ht="37.9" customHeight="1">
      <c r="B114" s="129"/>
      <c r="C114" s="130" t="s">
        <v>182</v>
      </c>
      <c r="D114" s="130" t="s">
        <v>146</v>
      </c>
      <c r="E114" s="131" t="s">
        <v>247</v>
      </c>
      <c r="F114" s="132" t="s">
        <v>248</v>
      </c>
      <c r="G114" s="133" t="s">
        <v>196</v>
      </c>
      <c r="H114" s="134">
        <v>131.643</v>
      </c>
      <c r="I114" s="135"/>
      <c r="J114" s="136">
        <f>ROUND(I114*H114,2)</f>
        <v>0</v>
      </c>
      <c r="K114" s="132" t="s">
        <v>150</v>
      </c>
      <c r="L114" s="34"/>
      <c r="M114" s="137" t="s">
        <v>3</v>
      </c>
      <c r="N114" s="138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169</v>
      </c>
      <c r="AT114" s="141" t="s">
        <v>146</v>
      </c>
      <c r="AU114" s="141" t="s">
        <v>89</v>
      </c>
      <c r="AY114" s="18" t="s">
        <v>143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8" t="s">
        <v>87</v>
      </c>
      <c r="BK114" s="142">
        <f>ROUND(I114*H114,2)</f>
        <v>0</v>
      </c>
      <c r="BL114" s="18" t="s">
        <v>169</v>
      </c>
      <c r="BM114" s="141" t="s">
        <v>1786</v>
      </c>
    </row>
    <row r="115" spans="2:65" s="1" customFormat="1" ht="11.25">
      <c r="B115" s="34"/>
      <c r="D115" s="143" t="s">
        <v>153</v>
      </c>
      <c r="F115" s="144" t="s">
        <v>250</v>
      </c>
      <c r="I115" s="145"/>
      <c r="L115" s="34"/>
      <c r="M115" s="146"/>
      <c r="T115" s="55"/>
      <c r="AT115" s="18" t="s">
        <v>153</v>
      </c>
      <c r="AU115" s="18" t="s">
        <v>89</v>
      </c>
    </row>
    <row r="116" spans="2:65" s="12" customFormat="1" ht="11.25">
      <c r="B116" s="153"/>
      <c r="D116" s="147" t="s">
        <v>216</v>
      </c>
      <c r="E116" s="154" t="s">
        <v>3</v>
      </c>
      <c r="F116" s="155" t="s">
        <v>387</v>
      </c>
      <c r="H116" s="154" t="s">
        <v>3</v>
      </c>
      <c r="I116" s="156"/>
      <c r="L116" s="153"/>
      <c r="M116" s="157"/>
      <c r="T116" s="158"/>
      <c r="AT116" s="154" t="s">
        <v>216</v>
      </c>
      <c r="AU116" s="154" t="s">
        <v>89</v>
      </c>
      <c r="AV116" s="12" t="s">
        <v>87</v>
      </c>
      <c r="AW116" s="12" t="s">
        <v>40</v>
      </c>
      <c r="AX116" s="12" t="s">
        <v>79</v>
      </c>
      <c r="AY116" s="154" t="s">
        <v>143</v>
      </c>
    </row>
    <row r="117" spans="2:65" s="13" customFormat="1" ht="11.25">
      <c r="B117" s="159"/>
      <c r="D117" s="147" t="s">
        <v>216</v>
      </c>
      <c r="E117" s="160" t="s">
        <v>3</v>
      </c>
      <c r="F117" s="161" t="s">
        <v>252</v>
      </c>
      <c r="H117" s="162">
        <v>131.643</v>
      </c>
      <c r="I117" s="163"/>
      <c r="L117" s="159"/>
      <c r="M117" s="164"/>
      <c r="T117" s="165"/>
      <c r="AT117" s="160" t="s">
        <v>216</v>
      </c>
      <c r="AU117" s="160" t="s">
        <v>89</v>
      </c>
      <c r="AV117" s="13" t="s">
        <v>89</v>
      </c>
      <c r="AW117" s="13" t="s">
        <v>40</v>
      </c>
      <c r="AX117" s="13" t="s">
        <v>79</v>
      </c>
      <c r="AY117" s="160" t="s">
        <v>143</v>
      </c>
    </row>
    <row r="118" spans="2:65" s="14" customFormat="1" ht="11.25">
      <c r="B118" s="166"/>
      <c r="D118" s="147" t="s">
        <v>216</v>
      </c>
      <c r="E118" s="167" t="s">
        <v>3</v>
      </c>
      <c r="F118" s="168" t="s">
        <v>219</v>
      </c>
      <c r="H118" s="169">
        <v>131.643</v>
      </c>
      <c r="I118" s="170"/>
      <c r="L118" s="166"/>
      <c r="M118" s="171"/>
      <c r="T118" s="172"/>
      <c r="AT118" s="167" t="s">
        <v>216</v>
      </c>
      <c r="AU118" s="167" t="s">
        <v>89</v>
      </c>
      <c r="AV118" s="14" t="s">
        <v>169</v>
      </c>
      <c r="AW118" s="14" t="s">
        <v>40</v>
      </c>
      <c r="AX118" s="14" t="s">
        <v>87</v>
      </c>
      <c r="AY118" s="167" t="s">
        <v>143</v>
      </c>
    </row>
    <row r="119" spans="2:65" s="1" customFormat="1" ht="24.2" customHeight="1">
      <c r="B119" s="129"/>
      <c r="C119" s="130" t="s">
        <v>189</v>
      </c>
      <c r="D119" s="130" t="s">
        <v>146</v>
      </c>
      <c r="E119" s="131" t="s">
        <v>253</v>
      </c>
      <c r="F119" s="132" t="s">
        <v>254</v>
      </c>
      <c r="G119" s="133" t="s">
        <v>196</v>
      </c>
      <c r="H119" s="134">
        <v>14.462999999999999</v>
      </c>
      <c r="I119" s="135"/>
      <c r="J119" s="136">
        <f>ROUND(I119*H119,2)</f>
        <v>0</v>
      </c>
      <c r="K119" s="132" t="s">
        <v>150</v>
      </c>
      <c r="L119" s="34"/>
      <c r="M119" s="137" t="s">
        <v>3</v>
      </c>
      <c r="N119" s="138" t="s">
        <v>50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169</v>
      </c>
      <c r="AT119" s="141" t="s">
        <v>146</v>
      </c>
      <c r="AU119" s="141" t="s">
        <v>89</v>
      </c>
      <c r="AY119" s="18" t="s">
        <v>143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8" t="s">
        <v>87</v>
      </c>
      <c r="BK119" s="142">
        <f>ROUND(I119*H119,2)</f>
        <v>0</v>
      </c>
      <c r="BL119" s="18" t="s">
        <v>169</v>
      </c>
      <c r="BM119" s="141" t="s">
        <v>1787</v>
      </c>
    </row>
    <row r="120" spans="2:65" s="1" customFormat="1" ht="11.25">
      <c r="B120" s="34"/>
      <c r="D120" s="143" t="s">
        <v>153</v>
      </c>
      <c r="F120" s="144" t="s">
        <v>256</v>
      </c>
      <c r="I120" s="145"/>
      <c r="L120" s="34"/>
      <c r="M120" s="146"/>
      <c r="T120" s="55"/>
      <c r="AT120" s="18" t="s">
        <v>153</v>
      </c>
      <c r="AU120" s="18" t="s">
        <v>89</v>
      </c>
    </row>
    <row r="121" spans="2:65" s="12" customFormat="1" ht="11.25">
      <c r="B121" s="153"/>
      <c r="D121" s="147" t="s">
        <v>216</v>
      </c>
      <c r="E121" s="154" t="s">
        <v>3</v>
      </c>
      <c r="F121" s="155" t="s">
        <v>389</v>
      </c>
      <c r="H121" s="154" t="s">
        <v>3</v>
      </c>
      <c r="I121" s="156"/>
      <c r="L121" s="153"/>
      <c r="M121" s="157"/>
      <c r="T121" s="158"/>
      <c r="AT121" s="154" t="s">
        <v>216</v>
      </c>
      <c r="AU121" s="154" t="s">
        <v>89</v>
      </c>
      <c r="AV121" s="12" t="s">
        <v>87</v>
      </c>
      <c r="AW121" s="12" t="s">
        <v>40</v>
      </c>
      <c r="AX121" s="12" t="s">
        <v>79</v>
      </c>
      <c r="AY121" s="154" t="s">
        <v>143</v>
      </c>
    </row>
    <row r="122" spans="2:65" s="13" customFormat="1" ht="11.25">
      <c r="B122" s="159"/>
      <c r="D122" s="147" t="s">
        <v>216</v>
      </c>
      <c r="E122" s="160" t="s">
        <v>3</v>
      </c>
      <c r="F122" s="161" t="s">
        <v>198</v>
      </c>
      <c r="H122" s="162">
        <v>14.462999999999999</v>
      </c>
      <c r="I122" s="163"/>
      <c r="L122" s="159"/>
      <c r="M122" s="164"/>
      <c r="T122" s="165"/>
      <c r="AT122" s="160" t="s">
        <v>216</v>
      </c>
      <c r="AU122" s="160" t="s">
        <v>89</v>
      </c>
      <c r="AV122" s="13" t="s">
        <v>89</v>
      </c>
      <c r="AW122" s="13" t="s">
        <v>40</v>
      </c>
      <c r="AX122" s="13" t="s">
        <v>79</v>
      </c>
      <c r="AY122" s="160" t="s">
        <v>143</v>
      </c>
    </row>
    <row r="123" spans="2:65" s="14" customFormat="1" ht="11.25">
      <c r="B123" s="166"/>
      <c r="D123" s="147" t="s">
        <v>216</v>
      </c>
      <c r="E123" s="167" t="s">
        <v>3</v>
      </c>
      <c r="F123" s="168" t="s">
        <v>219</v>
      </c>
      <c r="H123" s="169">
        <v>14.462999999999999</v>
      </c>
      <c r="I123" s="170"/>
      <c r="L123" s="166"/>
      <c r="M123" s="171"/>
      <c r="T123" s="172"/>
      <c r="AT123" s="167" t="s">
        <v>216</v>
      </c>
      <c r="AU123" s="167" t="s">
        <v>89</v>
      </c>
      <c r="AV123" s="14" t="s">
        <v>169</v>
      </c>
      <c r="AW123" s="14" t="s">
        <v>40</v>
      </c>
      <c r="AX123" s="14" t="s">
        <v>87</v>
      </c>
      <c r="AY123" s="167" t="s">
        <v>143</v>
      </c>
    </row>
    <row r="124" spans="2:65" s="1" customFormat="1" ht="24.2" customHeight="1">
      <c r="B124" s="129"/>
      <c r="C124" s="130" t="s">
        <v>258</v>
      </c>
      <c r="D124" s="130" t="s">
        <v>146</v>
      </c>
      <c r="E124" s="131" t="s">
        <v>259</v>
      </c>
      <c r="F124" s="132" t="s">
        <v>260</v>
      </c>
      <c r="G124" s="133" t="s">
        <v>261</v>
      </c>
      <c r="H124" s="134">
        <v>43.881</v>
      </c>
      <c r="I124" s="135"/>
      <c r="J124" s="136">
        <f>ROUND(I124*H124,2)</f>
        <v>0</v>
      </c>
      <c r="K124" s="132" t="s">
        <v>150</v>
      </c>
      <c r="L124" s="34"/>
      <c r="M124" s="137" t="s">
        <v>3</v>
      </c>
      <c r="N124" s="138" t="s">
        <v>50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169</v>
      </c>
      <c r="AT124" s="141" t="s">
        <v>146</v>
      </c>
      <c r="AU124" s="141" t="s">
        <v>89</v>
      </c>
      <c r="AY124" s="18" t="s">
        <v>143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8" t="s">
        <v>87</v>
      </c>
      <c r="BK124" s="142">
        <f>ROUND(I124*H124,2)</f>
        <v>0</v>
      </c>
      <c r="BL124" s="18" t="s">
        <v>169</v>
      </c>
      <c r="BM124" s="141" t="s">
        <v>1788</v>
      </c>
    </row>
    <row r="125" spans="2:65" s="1" customFormat="1" ht="11.25">
      <c r="B125" s="34"/>
      <c r="D125" s="143" t="s">
        <v>153</v>
      </c>
      <c r="F125" s="144" t="s">
        <v>263</v>
      </c>
      <c r="I125" s="145"/>
      <c r="L125" s="34"/>
      <c r="M125" s="146"/>
      <c r="T125" s="55"/>
      <c r="AT125" s="18" t="s">
        <v>153</v>
      </c>
      <c r="AU125" s="18" t="s">
        <v>89</v>
      </c>
    </row>
    <row r="126" spans="2:65" s="12" customFormat="1" ht="11.25">
      <c r="B126" s="153"/>
      <c r="D126" s="147" t="s">
        <v>216</v>
      </c>
      <c r="E126" s="154" t="s">
        <v>3</v>
      </c>
      <c r="F126" s="155" t="s">
        <v>384</v>
      </c>
      <c r="H126" s="154" t="s">
        <v>3</v>
      </c>
      <c r="I126" s="156"/>
      <c r="L126" s="153"/>
      <c r="M126" s="157"/>
      <c r="T126" s="158"/>
      <c r="AT126" s="154" t="s">
        <v>216</v>
      </c>
      <c r="AU126" s="154" t="s">
        <v>89</v>
      </c>
      <c r="AV126" s="12" t="s">
        <v>87</v>
      </c>
      <c r="AW126" s="12" t="s">
        <v>40</v>
      </c>
      <c r="AX126" s="12" t="s">
        <v>79</v>
      </c>
      <c r="AY126" s="154" t="s">
        <v>143</v>
      </c>
    </row>
    <row r="127" spans="2:65" s="13" customFormat="1" ht="11.25">
      <c r="B127" s="159"/>
      <c r="D127" s="147" t="s">
        <v>216</v>
      </c>
      <c r="E127" s="160" t="s">
        <v>3</v>
      </c>
      <c r="F127" s="161" t="s">
        <v>385</v>
      </c>
      <c r="H127" s="162">
        <v>43.881</v>
      </c>
      <c r="I127" s="163"/>
      <c r="L127" s="159"/>
      <c r="M127" s="164"/>
      <c r="T127" s="165"/>
      <c r="AT127" s="160" t="s">
        <v>216</v>
      </c>
      <c r="AU127" s="160" t="s">
        <v>89</v>
      </c>
      <c r="AV127" s="13" t="s">
        <v>89</v>
      </c>
      <c r="AW127" s="13" t="s">
        <v>40</v>
      </c>
      <c r="AX127" s="13" t="s">
        <v>79</v>
      </c>
      <c r="AY127" s="160" t="s">
        <v>143</v>
      </c>
    </row>
    <row r="128" spans="2:65" s="14" customFormat="1" ht="11.25">
      <c r="B128" s="166"/>
      <c r="D128" s="147" t="s">
        <v>216</v>
      </c>
      <c r="E128" s="167" t="s">
        <v>3</v>
      </c>
      <c r="F128" s="168" t="s">
        <v>219</v>
      </c>
      <c r="H128" s="169">
        <v>43.881</v>
      </c>
      <c r="I128" s="170"/>
      <c r="L128" s="166"/>
      <c r="M128" s="171"/>
      <c r="T128" s="172"/>
      <c r="AT128" s="167" t="s">
        <v>216</v>
      </c>
      <c r="AU128" s="167" t="s">
        <v>89</v>
      </c>
      <c r="AV128" s="14" t="s">
        <v>169</v>
      </c>
      <c r="AW128" s="14" t="s">
        <v>40</v>
      </c>
      <c r="AX128" s="14" t="s">
        <v>87</v>
      </c>
      <c r="AY128" s="167" t="s">
        <v>143</v>
      </c>
    </row>
    <row r="129" spans="2:65" s="1" customFormat="1" ht="24.2" customHeight="1">
      <c r="B129" s="129"/>
      <c r="C129" s="130" t="s">
        <v>266</v>
      </c>
      <c r="D129" s="130" t="s">
        <v>146</v>
      </c>
      <c r="E129" s="131" t="s">
        <v>267</v>
      </c>
      <c r="F129" s="132" t="s">
        <v>268</v>
      </c>
      <c r="G129" s="133" t="s">
        <v>196</v>
      </c>
      <c r="H129" s="134">
        <v>33.911000000000001</v>
      </c>
      <c r="I129" s="135"/>
      <c r="J129" s="136">
        <f>ROUND(I129*H129,2)</f>
        <v>0</v>
      </c>
      <c r="K129" s="132" t="s">
        <v>150</v>
      </c>
      <c r="L129" s="34"/>
      <c r="M129" s="137" t="s">
        <v>3</v>
      </c>
      <c r="N129" s="138" t="s">
        <v>50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169</v>
      </c>
      <c r="AT129" s="141" t="s">
        <v>146</v>
      </c>
      <c r="AU129" s="141" t="s">
        <v>89</v>
      </c>
      <c r="AY129" s="18" t="s">
        <v>143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8" t="s">
        <v>87</v>
      </c>
      <c r="BK129" s="142">
        <f>ROUND(I129*H129,2)</f>
        <v>0</v>
      </c>
      <c r="BL129" s="18" t="s">
        <v>169</v>
      </c>
      <c r="BM129" s="141" t="s">
        <v>1789</v>
      </c>
    </row>
    <row r="130" spans="2:65" s="1" customFormat="1" ht="11.25">
      <c r="B130" s="34"/>
      <c r="D130" s="143" t="s">
        <v>153</v>
      </c>
      <c r="F130" s="144" t="s">
        <v>270</v>
      </c>
      <c r="I130" s="145"/>
      <c r="L130" s="34"/>
      <c r="M130" s="146"/>
      <c r="T130" s="55"/>
      <c r="AT130" s="18" t="s">
        <v>153</v>
      </c>
      <c r="AU130" s="18" t="s">
        <v>89</v>
      </c>
    </row>
    <row r="131" spans="2:65" s="12" customFormat="1" ht="11.25">
      <c r="B131" s="153"/>
      <c r="D131" s="147" t="s">
        <v>216</v>
      </c>
      <c r="E131" s="154" t="s">
        <v>3</v>
      </c>
      <c r="F131" s="155" t="s">
        <v>392</v>
      </c>
      <c r="H131" s="154" t="s">
        <v>3</v>
      </c>
      <c r="I131" s="156"/>
      <c r="L131" s="153"/>
      <c r="M131" s="157"/>
      <c r="T131" s="158"/>
      <c r="AT131" s="154" t="s">
        <v>216</v>
      </c>
      <c r="AU131" s="154" t="s">
        <v>89</v>
      </c>
      <c r="AV131" s="12" t="s">
        <v>87</v>
      </c>
      <c r="AW131" s="12" t="s">
        <v>40</v>
      </c>
      <c r="AX131" s="12" t="s">
        <v>79</v>
      </c>
      <c r="AY131" s="154" t="s">
        <v>143</v>
      </c>
    </row>
    <row r="132" spans="2:65" s="13" customFormat="1" ht="11.25">
      <c r="B132" s="159"/>
      <c r="D132" s="147" t="s">
        <v>216</v>
      </c>
      <c r="E132" s="160" t="s">
        <v>3</v>
      </c>
      <c r="F132" s="161" t="s">
        <v>1784</v>
      </c>
      <c r="H132" s="162">
        <v>19.448</v>
      </c>
      <c r="I132" s="163"/>
      <c r="L132" s="159"/>
      <c r="M132" s="164"/>
      <c r="T132" s="165"/>
      <c r="AT132" s="160" t="s">
        <v>216</v>
      </c>
      <c r="AU132" s="160" t="s">
        <v>89</v>
      </c>
      <c r="AV132" s="13" t="s">
        <v>89</v>
      </c>
      <c r="AW132" s="13" t="s">
        <v>40</v>
      </c>
      <c r="AX132" s="13" t="s">
        <v>79</v>
      </c>
      <c r="AY132" s="160" t="s">
        <v>143</v>
      </c>
    </row>
    <row r="133" spans="2:65" s="15" customFormat="1" ht="11.25">
      <c r="B133" s="183"/>
      <c r="D133" s="147" t="s">
        <v>216</v>
      </c>
      <c r="E133" s="184" t="s">
        <v>3</v>
      </c>
      <c r="F133" s="185" t="s">
        <v>393</v>
      </c>
      <c r="H133" s="186">
        <v>19.448</v>
      </c>
      <c r="I133" s="187"/>
      <c r="L133" s="183"/>
      <c r="M133" s="188"/>
      <c r="T133" s="189"/>
      <c r="AT133" s="184" t="s">
        <v>216</v>
      </c>
      <c r="AU133" s="184" t="s">
        <v>89</v>
      </c>
      <c r="AV133" s="15" t="s">
        <v>161</v>
      </c>
      <c r="AW133" s="15" t="s">
        <v>40</v>
      </c>
      <c r="AX133" s="15" t="s">
        <v>79</v>
      </c>
      <c r="AY133" s="184" t="s">
        <v>143</v>
      </c>
    </row>
    <row r="134" spans="2:65" s="12" customFormat="1" ht="11.25">
      <c r="B134" s="153"/>
      <c r="D134" s="147" t="s">
        <v>216</v>
      </c>
      <c r="E134" s="154" t="s">
        <v>3</v>
      </c>
      <c r="F134" s="155" t="s">
        <v>394</v>
      </c>
      <c r="H134" s="154" t="s">
        <v>3</v>
      </c>
      <c r="I134" s="156"/>
      <c r="L134" s="153"/>
      <c r="M134" s="157"/>
      <c r="T134" s="158"/>
      <c r="AT134" s="154" t="s">
        <v>216</v>
      </c>
      <c r="AU134" s="154" t="s">
        <v>89</v>
      </c>
      <c r="AV134" s="12" t="s">
        <v>87</v>
      </c>
      <c r="AW134" s="12" t="s">
        <v>40</v>
      </c>
      <c r="AX134" s="12" t="s">
        <v>79</v>
      </c>
      <c r="AY134" s="154" t="s">
        <v>143</v>
      </c>
    </row>
    <row r="135" spans="2:65" s="13" customFormat="1" ht="11.25">
      <c r="B135" s="159"/>
      <c r="D135" s="147" t="s">
        <v>216</v>
      </c>
      <c r="E135" s="160" t="s">
        <v>3</v>
      </c>
      <c r="F135" s="161" t="s">
        <v>198</v>
      </c>
      <c r="H135" s="162">
        <v>14.462999999999999</v>
      </c>
      <c r="I135" s="163"/>
      <c r="L135" s="159"/>
      <c r="M135" s="164"/>
      <c r="T135" s="165"/>
      <c r="AT135" s="160" t="s">
        <v>216</v>
      </c>
      <c r="AU135" s="160" t="s">
        <v>89</v>
      </c>
      <c r="AV135" s="13" t="s">
        <v>89</v>
      </c>
      <c r="AW135" s="13" t="s">
        <v>40</v>
      </c>
      <c r="AX135" s="13" t="s">
        <v>79</v>
      </c>
      <c r="AY135" s="160" t="s">
        <v>143</v>
      </c>
    </row>
    <row r="136" spans="2:65" s="15" customFormat="1" ht="11.25">
      <c r="B136" s="183"/>
      <c r="D136" s="147" t="s">
        <v>216</v>
      </c>
      <c r="E136" s="184" t="s">
        <v>3</v>
      </c>
      <c r="F136" s="185" t="s">
        <v>393</v>
      </c>
      <c r="H136" s="186">
        <v>14.462999999999999</v>
      </c>
      <c r="I136" s="187"/>
      <c r="L136" s="183"/>
      <c r="M136" s="188"/>
      <c r="T136" s="189"/>
      <c r="AT136" s="184" t="s">
        <v>216</v>
      </c>
      <c r="AU136" s="184" t="s">
        <v>89</v>
      </c>
      <c r="AV136" s="15" t="s">
        <v>161</v>
      </c>
      <c r="AW136" s="15" t="s">
        <v>40</v>
      </c>
      <c r="AX136" s="15" t="s">
        <v>79</v>
      </c>
      <c r="AY136" s="184" t="s">
        <v>143</v>
      </c>
    </row>
    <row r="137" spans="2:65" s="14" customFormat="1" ht="11.25">
      <c r="B137" s="166"/>
      <c r="D137" s="147" t="s">
        <v>216</v>
      </c>
      <c r="E137" s="167" t="s">
        <v>3</v>
      </c>
      <c r="F137" s="168" t="s">
        <v>219</v>
      </c>
      <c r="H137" s="169">
        <v>33.911000000000001</v>
      </c>
      <c r="I137" s="170"/>
      <c r="L137" s="166"/>
      <c r="M137" s="171"/>
      <c r="T137" s="172"/>
      <c r="AT137" s="167" t="s">
        <v>216</v>
      </c>
      <c r="AU137" s="167" t="s">
        <v>89</v>
      </c>
      <c r="AV137" s="14" t="s">
        <v>169</v>
      </c>
      <c r="AW137" s="14" t="s">
        <v>40</v>
      </c>
      <c r="AX137" s="14" t="s">
        <v>87</v>
      </c>
      <c r="AY137" s="167" t="s">
        <v>143</v>
      </c>
    </row>
    <row r="138" spans="2:65" s="1" customFormat="1" ht="24.2" customHeight="1">
      <c r="B138" s="129"/>
      <c r="C138" s="130" t="s">
        <v>272</v>
      </c>
      <c r="D138" s="130" t="s">
        <v>146</v>
      </c>
      <c r="E138" s="131" t="s">
        <v>273</v>
      </c>
      <c r="F138" s="132" t="s">
        <v>274</v>
      </c>
      <c r="G138" s="133" t="s">
        <v>196</v>
      </c>
      <c r="H138" s="134">
        <v>14.462999999999999</v>
      </c>
      <c r="I138" s="135"/>
      <c r="J138" s="136">
        <f>ROUND(I138*H138,2)</f>
        <v>0</v>
      </c>
      <c r="K138" s="132" t="s">
        <v>150</v>
      </c>
      <c r="L138" s="34"/>
      <c r="M138" s="137" t="s">
        <v>3</v>
      </c>
      <c r="N138" s="138" t="s">
        <v>50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169</v>
      </c>
      <c r="AT138" s="141" t="s">
        <v>146</v>
      </c>
      <c r="AU138" s="141" t="s">
        <v>89</v>
      </c>
      <c r="AY138" s="18" t="s">
        <v>143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8" t="s">
        <v>87</v>
      </c>
      <c r="BK138" s="142">
        <f>ROUND(I138*H138,2)</f>
        <v>0</v>
      </c>
      <c r="BL138" s="18" t="s">
        <v>169</v>
      </c>
      <c r="BM138" s="141" t="s">
        <v>1790</v>
      </c>
    </row>
    <row r="139" spans="2:65" s="1" customFormat="1" ht="11.25">
      <c r="B139" s="34"/>
      <c r="D139" s="143" t="s">
        <v>153</v>
      </c>
      <c r="F139" s="144" t="s">
        <v>276</v>
      </c>
      <c r="I139" s="145"/>
      <c r="L139" s="34"/>
      <c r="M139" s="146"/>
      <c r="T139" s="55"/>
      <c r="AT139" s="18" t="s">
        <v>153</v>
      </c>
      <c r="AU139" s="18" t="s">
        <v>89</v>
      </c>
    </row>
    <row r="140" spans="2:65" s="12" customFormat="1" ht="11.25">
      <c r="B140" s="153"/>
      <c r="D140" s="147" t="s">
        <v>216</v>
      </c>
      <c r="E140" s="154" t="s">
        <v>3</v>
      </c>
      <c r="F140" s="155" t="s">
        <v>277</v>
      </c>
      <c r="H140" s="154" t="s">
        <v>3</v>
      </c>
      <c r="I140" s="156"/>
      <c r="L140" s="153"/>
      <c r="M140" s="157"/>
      <c r="T140" s="158"/>
      <c r="AT140" s="154" t="s">
        <v>216</v>
      </c>
      <c r="AU140" s="154" t="s">
        <v>89</v>
      </c>
      <c r="AV140" s="12" t="s">
        <v>87</v>
      </c>
      <c r="AW140" s="12" t="s">
        <v>40</v>
      </c>
      <c r="AX140" s="12" t="s">
        <v>79</v>
      </c>
      <c r="AY140" s="154" t="s">
        <v>143</v>
      </c>
    </row>
    <row r="141" spans="2:65" s="13" customFormat="1" ht="11.25">
      <c r="B141" s="159"/>
      <c r="D141" s="147" t="s">
        <v>216</v>
      </c>
      <c r="E141" s="160" t="s">
        <v>3</v>
      </c>
      <c r="F141" s="161" t="s">
        <v>1791</v>
      </c>
      <c r="H141" s="162">
        <v>14.462999999999999</v>
      </c>
      <c r="I141" s="163"/>
      <c r="L141" s="159"/>
      <c r="M141" s="164"/>
      <c r="T141" s="165"/>
      <c r="AT141" s="160" t="s">
        <v>216</v>
      </c>
      <c r="AU141" s="160" t="s">
        <v>89</v>
      </c>
      <c r="AV141" s="13" t="s">
        <v>89</v>
      </c>
      <c r="AW141" s="13" t="s">
        <v>40</v>
      </c>
      <c r="AX141" s="13" t="s">
        <v>79</v>
      </c>
      <c r="AY141" s="160" t="s">
        <v>143</v>
      </c>
    </row>
    <row r="142" spans="2:65" s="14" customFormat="1" ht="11.25">
      <c r="B142" s="166"/>
      <c r="D142" s="147" t="s">
        <v>216</v>
      </c>
      <c r="E142" s="167" t="s">
        <v>198</v>
      </c>
      <c r="F142" s="168" t="s">
        <v>219</v>
      </c>
      <c r="H142" s="169">
        <v>14.462999999999999</v>
      </c>
      <c r="I142" s="170"/>
      <c r="L142" s="166"/>
      <c r="M142" s="171"/>
      <c r="T142" s="172"/>
      <c r="AT142" s="167" t="s">
        <v>216</v>
      </c>
      <c r="AU142" s="167" t="s">
        <v>89</v>
      </c>
      <c r="AV142" s="14" t="s">
        <v>169</v>
      </c>
      <c r="AW142" s="14" t="s">
        <v>40</v>
      </c>
      <c r="AX142" s="14" t="s">
        <v>87</v>
      </c>
      <c r="AY142" s="167" t="s">
        <v>143</v>
      </c>
    </row>
    <row r="143" spans="2:65" s="1" customFormat="1" ht="21.75" customHeight="1">
      <c r="B143" s="129"/>
      <c r="C143" s="130" t="s">
        <v>279</v>
      </c>
      <c r="D143" s="130" t="s">
        <v>146</v>
      </c>
      <c r="E143" s="131" t="s">
        <v>400</v>
      </c>
      <c r="F143" s="132" t="s">
        <v>401</v>
      </c>
      <c r="G143" s="133" t="s">
        <v>213</v>
      </c>
      <c r="H143" s="134">
        <v>777.92</v>
      </c>
      <c r="I143" s="135"/>
      <c r="J143" s="136">
        <f>ROUND(I143*H143,2)</f>
        <v>0</v>
      </c>
      <c r="K143" s="132" t="s">
        <v>150</v>
      </c>
      <c r="L143" s="34"/>
      <c r="M143" s="137" t="s">
        <v>3</v>
      </c>
      <c r="N143" s="138" t="s">
        <v>50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169</v>
      </c>
      <c r="AT143" s="141" t="s">
        <v>146</v>
      </c>
      <c r="AU143" s="141" t="s">
        <v>89</v>
      </c>
      <c r="AY143" s="18" t="s">
        <v>143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8" t="s">
        <v>87</v>
      </c>
      <c r="BK143" s="142">
        <f>ROUND(I143*H143,2)</f>
        <v>0</v>
      </c>
      <c r="BL143" s="18" t="s">
        <v>169</v>
      </c>
      <c r="BM143" s="141" t="s">
        <v>1792</v>
      </c>
    </row>
    <row r="144" spans="2:65" s="1" customFormat="1" ht="11.25">
      <c r="B144" s="34"/>
      <c r="D144" s="143" t="s">
        <v>153</v>
      </c>
      <c r="F144" s="144" t="s">
        <v>403</v>
      </c>
      <c r="I144" s="145"/>
      <c r="L144" s="34"/>
      <c r="M144" s="146"/>
      <c r="T144" s="55"/>
      <c r="AT144" s="18" t="s">
        <v>153</v>
      </c>
      <c r="AU144" s="18" t="s">
        <v>89</v>
      </c>
    </row>
    <row r="145" spans="2:65" s="12" customFormat="1" ht="11.25">
      <c r="B145" s="153"/>
      <c r="D145" s="147" t="s">
        <v>216</v>
      </c>
      <c r="E145" s="154" t="s">
        <v>3</v>
      </c>
      <c r="F145" s="155" t="s">
        <v>1793</v>
      </c>
      <c r="H145" s="154" t="s">
        <v>3</v>
      </c>
      <c r="I145" s="156"/>
      <c r="L145" s="153"/>
      <c r="M145" s="157"/>
      <c r="T145" s="158"/>
      <c r="AT145" s="154" t="s">
        <v>216</v>
      </c>
      <c r="AU145" s="154" t="s">
        <v>89</v>
      </c>
      <c r="AV145" s="12" t="s">
        <v>87</v>
      </c>
      <c r="AW145" s="12" t="s">
        <v>40</v>
      </c>
      <c r="AX145" s="12" t="s">
        <v>79</v>
      </c>
      <c r="AY145" s="154" t="s">
        <v>143</v>
      </c>
    </row>
    <row r="146" spans="2:65" s="13" customFormat="1" ht="11.25">
      <c r="B146" s="159"/>
      <c r="D146" s="147" t="s">
        <v>216</v>
      </c>
      <c r="E146" s="160" t="s">
        <v>3</v>
      </c>
      <c r="F146" s="161" t="s">
        <v>1777</v>
      </c>
      <c r="H146" s="162">
        <v>194.48</v>
      </c>
      <c r="I146" s="163"/>
      <c r="L146" s="159"/>
      <c r="M146" s="164"/>
      <c r="T146" s="165"/>
      <c r="AT146" s="160" t="s">
        <v>216</v>
      </c>
      <c r="AU146" s="160" t="s">
        <v>89</v>
      </c>
      <c r="AV146" s="13" t="s">
        <v>89</v>
      </c>
      <c r="AW146" s="13" t="s">
        <v>40</v>
      </c>
      <c r="AX146" s="13" t="s">
        <v>79</v>
      </c>
      <c r="AY146" s="160" t="s">
        <v>143</v>
      </c>
    </row>
    <row r="147" spans="2:65" s="12" customFormat="1" ht="11.25">
      <c r="B147" s="153"/>
      <c r="D147" s="147" t="s">
        <v>216</v>
      </c>
      <c r="E147" s="154" t="s">
        <v>3</v>
      </c>
      <c r="F147" s="155" t="s">
        <v>406</v>
      </c>
      <c r="H147" s="154" t="s">
        <v>3</v>
      </c>
      <c r="I147" s="156"/>
      <c r="L147" s="153"/>
      <c r="M147" s="157"/>
      <c r="T147" s="158"/>
      <c r="AT147" s="154" t="s">
        <v>216</v>
      </c>
      <c r="AU147" s="154" t="s">
        <v>89</v>
      </c>
      <c r="AV147" s="12" t="s">
        <v>87</v>
      </c>
      <c r="AW147" s="12" t="s">
        <v>40</v>
      </c>
      <c r="AX147" s="12" t="s">
        <v>79</v>
      </c>
      <c r="AY147" s="154" t="s">
        <v>143</v>
      </c>
    </row>
    <row r="148" spans="2:65" s="13" customFormat="1" ht="11.25">
      <c r="B148" s="159"/>
      <c r="D148" s="147" t="s">
        <v>216</v>
      </c>
      <c r="E148" s="160" t="s">
        <v>3</v>
      </c>
      <c r="F148" s="161" t="s">
        <v>1794</v>
      </c>
      <c r="H148" s="162">
        <v>583.44000000000005</v>
      </c>
      <c r="I148" s="163"/>
      <c r="L148" s="159"/>
      <c r="M148" s="164"/>
      <c r="T148" s="165"/>
      <c r="AT148" s="160" t="s">
        <v>216</v>
      </c>
      <c r="AU148" s="160" t="s">
        <v>89</v>
      </c>
      <c r="AV148" s="13" t="s">
        <v>89</v>
      </c>
      <c r="AW148" s="13" t="s">
        <v>40</v>
      </c>
      <c r="AX148" s="13" t="s">
        <v>79</v>
      </c>
      <c r="AY148" s="160" t="s">
        <v>143</v>
      </c>
    </row>
    <row r="149" spans="2:65" s="14" customFormat="1" ht="11.25">
      <c r="B149" s="166"/>
      <c r="D149" s="147" t="s">
        <v>216</v>
      </c>
      <c r="E149" s="167" t="s">
        <v>3</v>
      </c>
      <c r="F149" s="168" t="s">
        <v>219</v>
      </c>
      <c r="H149" s="169">
        <v>777.92</v>
      </c>
      <c r="I149" s="170"/>
      <c r="L149" s="166"/>
      <c r="M149" s="171"/>
      <c r="T149" s="172"/>
      <c r="AT149" s="167" t="s">
        <v>216</v>
      </c>
      <c r="AU149" s="167" t="s">
        <v>89</v>
      </c>
      <c r="AV149" s="14" t="s">
        <v>169</v>
      </c>
      <c r="AW149" s="14" t="s">
        <v>40</v>
      </c>
      <c r="AX149" s="14" t="s">
        <v>87</v>
      </c>
      <c r="AY149" s="167" t="s">
        <v>143</v>
      </c>
    </row>
    <row r="150" spans="2:65" s="1" customFormat="1" ht="16.5" customHeight="1">
      <c r="B150" s="129"/>
      <c r="C150" s="130" t="s">
        <v>9</v>
      </c>
      <c r="D150" s="130" t="s">
        <v>146</v>
      </c>
      <c r="E150" s="131" t="s">
        <v>414</v>
      </c>
      <c r="F150" s="132" t="s">
        <v>415</v>
      </c>
      <c r="G150" s="133" t="s">
        <v>213</v>
      </c>
      <c r="H150" s="134">
        <v>583.44000000000005</v>
      </c>
      <c r="I150" s="135"/>
      <c r="J150" s="136">
        <f>ROUND(I150*H150,2)</f>
        <v>0</v>
      </c>
      <c r="K150" s="132" t="s">
        <v>3</v>
      </c>
      <c r="L150" s="34"/>
      <c r="M150" s="137" t="s">
        <v>3</v>
      </c>
      <c r="N150" s="138" t="s">
        <v>50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169</v>
      </c>
      <c r="AT150" s="141" t="s">
        <v>146</v>
      </c>
      <c r="AU150" s="141" t="s">
        <v>89</v>
      </c>
      <c r="AY150" s="18" t="s">
        <v>143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8" t="s">
        <v>87</v>
      </c>
      <c r="BK150" s="142">
        <f>ROUND(I150*H150,2)</f>
        <v>0</v>
      </c>
      <c r="BL150" s="18" t="s">
        <v>169</v>
      </c>
      <c r="BM150" s="141" t="s">
        <v>1795</v>
      </c>
    </row>
    <row r="151" spans="2:65" s="12" customFormat="1" ht="11.25">
      <c r="B151" s="153"/>
      <c r="D151" s="147" t="s">
        <v>216</v>
      </c>
      <c r="E151" s="154" t="s">
        <v>3</v>
      </c>
      <c r="F151" s="155" t="s">
        <v>417</v>
      </c>
      <c r="H151" s="154" t="s">
        <v>3</v>
      </c>
      <c r="I151" s="156"/>
      <c r="L151" s="153"/>
      <c r="M151" s="157"/>
      <c r="T151" s="158"/>
      <c r="AT151" s="154" t="s">
        <v>216</v>
      </c>
      <c r="AU151" s="154" t="s">
        <v>89</v>
      </c>
      <c r="AV151" s="12" t="s">
        <v>87</v>
      </c>
      <c r="AW151" s="12" t="s">
        <v>40</v>
      </c>
      <c r="AX151" s="12" t="s">
        <v>79</v>
      </c>
      <c r="AY151" s="154" t="s">
        <v>143</v>
      </c>
    </row>
    <row r="152" spans="2:65" s="13" customFormat="1" ht="11.25">
      <c r="B152" s="159"/>
      <c r="D152" s="147" t="s">
        <v>216</v>
      </c>
      <c r="E152" s="160" t="s">
        <v>3</v>
      </c>
      <c r="F152" s="161" t="s">
        <v>1794</v>
      </c>
      <c r="H152" s="162">
        <v>583.44000000000005</v>
      </c>
      <c r="I152" s="163"/>
      <c r="L152" s="159"/>
      <c r="M152" s="164"/>
      <c r="T152" s="165"/>
      <c r="AT152" s="160" t="s">
        <v>216</v>
      </c>
      <c r="AU152" s="160" t="s">
        <v>89</v>
      </c>
      <c r="AV152" s="13" t="s">
        <v>89</v>
      </c>
      <c r="AW152" s="13" t="s">
        <v>40</v>
      </c>
      <c r="AX152" s="13" t="s">
        <v>79</v>
      </c>
      <c r="AY152" s="160" t="s">
        <v>143</v>
      </c>
    </row>
    <row r="153" spans="2:65" s="14" customFormat="1" ht="11.25">
      <c r="B153" s="166"/>
      <c r="D153" s="147" t="s">
        <v>216</v>
      </c>
      <c r="E153" s="167" t="s">
        <v>3</v>
      </c>
      <c r="F153" s="168" t="s">
        <v>219</v>
      </c>
      <c r="H153" s="169">
        <v>583.44000000000005</v>
      </c>
      <c r="I153" s="170"/>
      <c r="L153" s="166"/>
      <c r="M153" s="171"/>
      <c r="T153" s="172"/>
      <c r="AT153" s="167" t="s">
        <v>216</v>
      </c>
      <c r="AU153" s="167" t="s">
        <v>89</v>
      </c>
      <c r="AV153" s="14" t="s">
        <v>169</v>
      </c>
      <c r="AW153" s="14" t="s">
        <v>40</v>
      </c>
      <c r="AX153" s="14" t="s">
        <v>87</v>
      </c>
      <c r="AY153" s="167" t="s">
        <v>143</v>
      </c>
    </row>
    <row r="154" spans="2:65" s="11" customFormat="1" ht="22.9" customHeight="1">
      <c r="B154" s="117"/>
      <c r="D154" s="118" t="s">
        <v>78</v>
      </c>
      <c r="E154" s="127" t="s">
        <v>142</v>
      </c>
      <c r="F154" s="127" t="s">
        <v>287</v>
      </c>
      <c r="I154" s="120"/>
      <c r="J154" s="128">
        <f>BK154</f>
        <v>0</v>
      </c>
      <c r="L154" s="117"/>
      <c r="M154" s="122"/>
      <c r="P154" s="123">
        <f>SUM(P155:P191)</f>
        <v>0</v>
      </c>
      <c r="R154" s="123">
        <f>SUM(R155:R191)</f>
        <v>64.57047279999999</v>
      </c>
      <c r="T154" s="124">
        <f>SUM(T155:T191)</f>
        <v>0</v>
      </c>
      <c r="AR154" s="118" t="s">
        <v>87</v>
      </c>
      <c r="AT154" s="125" t="s">
        <v>78</v>
      </c>
      <c r="AU154" s="125" t="s">
        <v>87</v>
      </c>
      <c r="AY154" s="118" t="s">
        <v>143</v>
      </c>
      <c r="BK154" s="126">
        <f>SUM(BK155:BK191)</f>
        <v>0</v>
      </c>
    </row>
    <row r="155" spans="2:65" s="1" customFormat="1" ht="21.75" customHeight="1">
      <c r="B155" s="129"/>
      <c r="C155" s="130" t="s">
        <v>292</v>
      </c>
      <c r="D155" s="130" t="s">
        <v>146</v>
      </c>
      <c r="E155" s="131" t="s">
        <v>418</v>
      </c>
      <c r="F155" s="132" t="s">
        <v>419</v>
      </c>
      <c r="G155" s="133" t="s">
        <v>213</v>
      </c>
      <c r="H155" s="134">
        <v>388.96</v>
      </c>
      <c r="I155" s="135"/>
      <c r="J155" s="136">
        <f>ROUND(I155*H155,2)</f>
        <v>0</v>
      </c>
      <c r="K155" s="132" t="s">
        <v>3</v>
      </c>
      <c r="L155" s="34"/>
      <c r="M155" s="137" t="s">
        <v>3</v>
      </c>
      <c r="N155" s="138" t="s">
        <v>50</v>
      </c>
      <c r="P155" s="139">
        <f>O155*H155</f>
        <v>0</v>
      </c>
      <c r="Q155" s="139">
        <v>0</v>
      </c>
      <c r="R155" s="139">
        <f>Q155*H155</f>
        <v>0</v>
      </c>
      <c r="S155" s="139">
        <v>0</v>
      </c>
      <c r="T155" s="140">
        <f>S155*H155</f>
        <v>0</v>
      </c>
      <c r="AR155" s="141" t="s">
        <v>169</v>
      </c>
      <c r="AT155" s="141" t="s">
        <v>146</v>
      </c>
      <c r="AU155" s="141" t="s">
        <v>89</v>
      </c>
      <c r="AY155" s="18" t="s">
        <v>143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8" t="s">
        <v>87</v>
      </c>
      <c r="BK155" s="142">
        <f>ROUND(I155*H155,2)</f>
        <v>0</v>
      </c>
      <c r="BL155" s="18" t="s">
        <v>169</v>
      </c>
      <c r="BM155" s="141" t="s">
        <v>1796</v>
      </c>
    </row>
    <row r="156" spans="2:65" s="1" customFormat="1" ht="19.5">
      <c r="B156" s="34"/>
      <c r="D156" s="147" t="s">
        <v>165</v>
      </c>
      <c r="F156" s="148" t="s">
        <v>421</v>
      </c>
      <c r="I156" s="145"/>
      <c r="L156" s="34"/>
      <c r="M156" s="146"/>
      <c r="T156" s="55"/>
      <c r="AT156" s="18" t="s">
        <v>165</v>
      </c>
      <c r="AU156" s="18" t="s">
        <v>89</v>
      </c>
    </row>
    <row r="157" spans="2:65" s="12" customFormat="1" ht="11.25">
      <c r="B157" s="153"/>
      <c r="D157" s="147" t="s">
        <v>216</v>
      </c>
      <c r="E157" s="154" t="s">
        <v>3</v>
      </c>
      <c r="F157" s="155" t="s">
        <v>422</v>
      </c>
      <c r="H157" s="154" t="s">
        <v>3</v>
      </c>
      <c r="I157" s="156"/>
      <c r="L157" s="153"/>
      <c r="M157" s="157"/>
      <c r="T157" s="158"/>
      <c r="AT157" s="154" t="s">
        <v>216</v>
      </c>
      <c r="AU157" s="154" t="s">
        <v>89</v>
      </c>
      <c r="AV157" s="12" t="s">
        <v>87</v>
      </c>
      <c r="AW157" s="12" t="s">
        <v>40</v>
      </c>
      <c r="AX157" s="12" t="s">
        <v>79</v>
      </c>
      <c r="AY157" s="154" t="s">
        <v>143</v>
      </c>
    </row>
    <row r="158" spans="2:65" s="13" customFormat="1" ht="11.25">
      <c r="B158" s="159"/>
      <c r="D158" s="147" t="s">
        <v>216</v>
      </c>
      <c r="E158" s="160" t="s">
        <v>3</v>
      </c>
      <c r="F158" s="161" t="s">
        <v>1797</v>
      </c>
      <c r="H158" s="162">
        <v>388.96</v>
      </c>
      <c r="I158" s="163"/>
      <c r="L158" s="159"/>
      <c r="M158" s="164"/>
      <c r="T158" s="165"/>
      <c r="AT158" s="160" t="s">
        <v>216</v>
      </c>
      <c r="AU158" s="160" t="s">
        <v>89</v>
      </c>
      <c r="AV158" s="13" t="s">
        <v>89</v>
      </c>
      <c r="AW158" s="13" t="s">
        <v>40</v>
      </c>
      <c r="AX158" s="13" t="s">
        <v>79</v>
      </c>
      <c r="AY158" s="160" t="s">
        <v>143</v>
      </c>
    </row>
    <row r="159" spans="2:65" s="14" customFormat="1" ht="11.25">
      <c r="B159" s="166"/>
      <c r="D159" s="147" t="s">
        <v>216</v>
      </c>
      <c r="E159" s="167" t="s">
        <v>3</v>
      </c>
      <c r="F159" s="168" t="s">
        <v>219</v>
      </c>
      <c r="H159" s="169">
        <v>388.96</v>
      </c>
      <c r="I159" s="170"/>
      <c r="L159" s="166"/>
      <c r="M159" s="171"/>
      <c r="T159" s="172"/>
      <c r="AT159" s="167" t="s">
        <v>216</v>
      </c>
      <c r="AU159" s="167" t="s">
        <v>89</v>
      </c>
      <c r="AV159" s="14" t="s">
        <v>169</v>
      </c>
      <c r="AW159" s="14" t="s">
        <v>40</v>
      </c>
      <c r="AX159" s="14" t="s">
        <v>87</v>
      </c>
      <c r="AY159" s="167" t="s">
        <v>143</v>
      </c>
    </row>
    <row r="160" spans="2:65" s="1" customFormat="1" ht="24.2" customHeight="1">
      <c r="B160" s="129"/>
      <c r="C160" s="130" t="s">
        <v>297</v>
      </c>
      <c r="D160" s="130" t="s">
        <v>146</v>
      </c>
      <c r="E160" s="131" t="s">
        <v>424</v>
      </c>
      <c r="F160" s="132" t="s">
        <v>425</v>
      </c>
      <c r="G160" s="133" t="s">
        <v>213</v>
      </c>
      <c r="H160" s="134">
        <v>388.96</v>
      </c>
      <c r="I160" s="135"/>
      <c r="J160" s="136">
        <f>ROUND(I160*H160,2)</f>
        <v>0</v>
      </c>
      <c r="K160" s="132" t="s">
        <v>3</v>
      </c>
      <c r="L160" s="34"/>
      <c r="M160" s="137" t="s">
        <v>3</v>
      </c>
      <c r="N160" s="138" t="s">
        <v>50</v>
      </c>
      <c r="P160" s="139">
        <f>O160*H160</f>
        <v>0</v>
      </c>
      <c r="Q160" s="139">
        <v>0.15175</v>
      </c>
      <c r="R160" s="139">
        <f>Q160*H160</f>
        <v>59.024679999999996</v>
      </c>
      <c r="S160" s="139">
        <v>0</v>
      </c>
      <c r="T160" s="140">
        <f>S160*H160</f>
        <v>0</v>
      </c>
      <c r="AR160" s="141" t="s">
        <v>169</v>
      </c>
      <c r="AT160" s="141" t="s">
        <v>146</v>
      </c>
      <c r="AU160" s="141" t="s">
        <v>89</v>
      </c>
      <c r="AY160" s="18" t="s">
        <v>143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8" t="s">
        <v>87</v>
      </c>
      <c r="BK160" s="142">
        <f>ROUND(I160*H160,2)</f>
        <v>0</v>
      </c>
      <c r="BL160" s="18" t="s">
        <v>169</v>
      </c>
      <c r="BM160" s="141" t="s">
        <v>1798</v>
      </c>
    </row>
    <row r="161" spans="2:65" s="1" customFormat="1" ht="19.5">
      <c r="B161" s="34"/>
      <c r="D161" s="147" t="s">
        <v>165</v>
      </c>
      <c r="F161" s="148" t="s">
        <v>421</v>
      </c>
      <c r="I161" s="145"/>
      <c r="L161" s="34"/>
      <c r="M161" s="146"/>
      <c r="T161" s="55"/>
      <c r="AT161" s="18" t="s">
        <v>165</v>
      </c>
      <c r="AU161" s="18" t="s">
        <v>89</v>
      </c>
    </row>
    <row r="162" spans="2:65" s="12" customFormat="1" ht="11.25">
      <c r="B162" s="153"/>
      <c r="D162" s="147" t="s">
        <v>216</v>
      </c>
      <c r="E162" s="154" t="s">
        <v>3</v>
      </c>
      <c r="F162" s="155" t="s">
        <v>427</v>
      </c>
      <c r="H162" s="154" t="s">
        <v>3</v>
      </c>
      <c r="I162" s="156"/>
      <c r="L162" s="153"/>
      <c r="M162" s="157"/>
      <c r="T162" s="158"/>
      <c r="AT162" s="154" t="s">
        <v>216</v>
      </c>
      <c r="AU162" s="154" t="s">
        <v>89</v>
      </c>
      <c r="AV162" s="12" t="s">
        <v>87</v>
      </c>
      <c r="AW162" s="12" t="s">
        <v>40</v>
      </c>
      <c r="AX162" s="12" t="s">
        <v>79</v>
      </c>
      <c r="AY162" s="154" t="s">
        <v>143</v>
      </c>
    </row>
    <row r="163" spans="2:65" s="12" customFormat="1" ht="11.25">
      <c r="B163" s="153"/>
      <c r="D163" s="147" t="s">
        <v>216</v>
      </c>
      <c r="E163" s="154" t="s">
        <v>3</v>
      </c>
      <c r="F163" s="155" t="s">
        <v>428</v>
      </c>
      <c r="H163" s="154" t="s">
        <v>3</v>
      </c>
      <c r="I163" s="156"/>
      <c r="L163" s="153"/>
      <c r="M163" s="157"/>
      <c r="T163" s="158"/>
      <c r="AT163" s="154" t="s">
        <v>216</v>
      </c>
      <c r="AU163" s="154" t="s">
        <v>89</v>
      </c>
      <c r="AV163" s="12" t="s">
        <v>87</v>
      </c>
      <c r="AW163" s="12" t="s">
        <v>40</v>
      </c>
      <c r="AX163" s="12" t="s">
        <v>79</v>
      </c>
      <c r="AY163" s="154" t="s">
        <v>143</v>
      </c>
    </row>
    <row r="164" spans="2:65" s="13" customFormat="1" ht="11.25">
      <c r="B164" s="159"/>
      <c r="D164" s="147" t="s">
        <v>216</v>
      </c>
      <c r="E164" s="160" t="s">
        <v>3</v>
      </c>
      <c r="F164" s="161" t="s">
        <v>1777</v>
      </c>
      <c r="H164" s="162">
        <v>194.48</v>
      </c>
      <c r="I164" s="163"/>
      <c r="L164" s="159"/>
      <c r="M164" s="164"/>
      <c r="T164" s="165"/>
      <c r="AT164" s="160" t="s">
        <v>216</v>
      </c>
      <c r="AU164" s="160" t="s">
        <v>89</v>
      </c>
      <c r="AV164" s="13" t="s">
        <v>89</v>
      </c>
      <c r="AW164" s="13" t="s">
        <v>40</v>
      </c>
      <c r="AX164" s="13" t="s">
        <v>79</v>
      </c>
      <c r="AY164" s="160" t="s">
        <v>143</v>
      </c>
    </row>
    <row r="165" spans="2:65" s="12" customFormat="1" ht="11.25">
      <c r="B165" s="153"/>
      <c r="D165" s="147" t="s">
        <v>216</v>
      </c>
      <c r="E165" s="154" t="s">
        <v>3</v>
      </c>
      <c r="F165" s="155" t="s">
        <v>429</v>
      </c>
      <c r="H165" s="154" t="s">
        <v>3</v>
      </c>
      <c r="I165" s="156"/>
      <c r="L165" s="153"/>
      <c r="M165" s="157"/>
      <c r="T165" s="158"/>
      <c r="AT165" s="154" t="s">
        <v>216</v>
      </c>
      <c r="AU165" s="154" t="s">
        <v>89</v>
      </c>
      <c r="AV165" s="12" t="s">
        <v>87</v>
      </c>
      <c r="AW165" s="12" t="s">
        <v>40</v>
      </c>
      <c r="AX165" s="12" t="s">
        <v>79</v>
      </c>
      <c r="AY165" s="154" t="s">
        <v>143</v>
      </c>
    </row>
    <row r="166" spans="2:65" s="13" customFormat="1" ht="11.25">
      <c r="B166" s="159"/>
      <c r="D166" s="147" t="s">
        <v>216</v>
      </c>
      <c r="E166" s="160" t="s">
        <v>3</v>
      </c>
      <c r="F166" s="161" t="s">
        <v>1777</v>
      </c>
      <c r="H166" s="162">
        <v>194.48</v>
      </c>
      <c r="I166" s="163"/>
      <c r="L166" s="159"/>
      <c r="M166" s="164"/>
      <c r="T166" s="165"/>
      <c r="AT166" s="160" t="s">
        <v>216</v>
      </c>
      <c r="AU166" s="160" t="s">
        <v>89</v>
      </c>
      <c r="AV166" s="13" t="s">
        <v>89</v>
      </c>
      <c r="AW166" s="13" t="s">
        <v>40</v>
      </c>
      <c r="AX166" s="13" t="s">
        <v>79</v>
      </c>
      <c r="AY166" s="160" t="s">
        <v>143</v>
      </c>
    </row>
    <row r="167" spans="2:65" s="14" customFormat="1" ht="11.25">
      <c r="B167" s="166"/>
      <c r="D167" s="147" t="s">
        <v>216</v>
      </c>
      <c r="E167" s="167" t="s">
        <v>3</v>
      </c>
      <c r="F167" s="168" t="s">
        <v>219</v>
      </c>
      <c r="H167" s="169">
        <v>388.96</v>
      </c>
      <c r="I167" s="170"/>
      <c r="L167" s="166"/>
      <c r="M167" s="171"/>
      <c r="T167" s="172"/>
      <c r="AT167" s="167" t="s">
        <v>216</v>
      </c>
      <c r="AU167" s="167" t="s">
        <v>89</v>
      </c>
      <c r="AV167" s="14" t="s">
        <v>169</v>
      </c>
      <c r="AW167" s="14" t="s">
        <v>40</v>
      </c>
      <c r="AX167" s="14" t="s">
        <v>87</v>
      </c>
      <c r="AY167" s="167" t="s">
        <v>143</v>
      </c>
    </row>
    <row r="168" spans="2:65" s="1" customFormat="1" ht="16.5" customHeight="1">
      <c r="B168" s="129"/>
      <c r="C168" s="173" t="s">
        <v>303</v>
      </c>
      <c r="D168" s="173" t="s">
        <v>304</v>
      </c>
      <c r="E168" s="174" t="s">
        <v>430</v>
      </c>
      <c r="F168" s="175" t="s">
        <v>431</v>
      </c>
      <c r="G168" s="176" t="s">
        <v>261</v>
      </c>
      <c r="H168" s="177">
        <v>4.5839999999999996</v>
      </c>
      <c r="I168" s="178"/>
      <c r="J168" s="179">
        <f>ROUND(I168*H168,2)</f>
        <v>0</v>
      </c>
      <c r="K168" s="175" t="s">
        <v>3</v>
      </c>
      <c r="L168" s="180"/>
      <c r="M168" s="181" t="s">
        <v>3</v>
      </c>
      <c r="N168" s="182" t="s">
        <v>50</v>
      </c>
      <c r="P168" s="139">
        <f>O168*H168</f>
        <v>0</v>
      </c>
      <c r="Q168" s="139">
        <v>1</v>
      </c>
      <c r="R168" s="139">
        <f>Q168*H168</f>
        <v>4.5839999999999996</v>
      </c>
      <c r="S168" s="139">
        <v>0</v>
      </c>
      <c r="T168" s="140">
        <f>S168*H168</f>
        <v>0</v>
      </c>
      <c r="AR168" s="141" t="s">
        <v>258</v>
      </c>
      <c r="AT168" s="141" t="s">
        <v>304</v>
      </c>
      <c r="AU168" s="141" t="s">
        <v>89</v>
      </c>
      <c r="AY168" s="18" t="s">
        <v>143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8" t="s">
        <v>87</v>
      </c>
      <c r="BK168" s="142">
        <f>ROUND(I168*H168,2)</f>
        <v>0</v>
      </c>
      <c r="BL168" s="18" t="s">
        <v>169</v>
      </c>
      <c r="BM168" s="141" t="s">
        <v>1799</v>
      </c>
    </row>
    <row r="169" spans="2:65" s="12" customFormat="1" ht="11.25">
      <c r="B169" s="153"/>
      <c r="D169" s="147" t="s">
        <v>216</v>
      </c>
      <c r="E169" s="154" t="s">
        <v>3</v>
      </c>
      <c r="F169" s="155" t="s">
        <v>433</v>
      </c>
      <c r="H169" s="154" t="s">
        <v>3</v>
      </c>
      <c r="I169" s="156"/>
      <c r="L169" s="153"/>
      <c r="M169" s="157"/>
      <c r="T169" s="158"/>
      <c r="AT169" s="154" t="s">
        <v>216</v>
      </c>
      <c r="AU169" s="154" t="s">
        <v>89</v>
      </c>
      <c r="AV169" s="12" t="s">
        <v>87</v>
      </c>
      <c r="AW169" s="12" t="s">
        <v>40</v>
      </c>
      <c r="AX169" s="12" t="s">
        <v>79</v>
      </c>
      <c r="AY169" s="154" t="s">
        <v>143</v>
      </c>
    </row>
    <row r="170" spans="2:65" s="12" customFormat="1" ht="11.25">
      <c r="B170" s="153"/>
      <c r="D170" s="147" t="s">
        <v>216</v>
      </c>
      <c r="E170" s="154" t="s">
        <v>3</v>
      </c>
      <c r="F170" s="155" t="s">
        <v>434</v>
      </c>
      <c r="H170" s="154" t="s">
        <v>3</v>
      </c>
      <c r="I170" s="156"/>
      <c r="L170" s="153"/>
      <c r="M170" s="157"/>
      <c r="T170" s="158"/>
      <c r="AT170" s="154" t="s">
        <v>216</v>
      </c>
      <c r="AU170" s="154" t="s">
        <v>89</v>
      </c>
      <c r="AV170" s="12" t="s">
        <v>87</v>
      </c>
      <c r="AW170" s="12" t="s">
        <v>40</v>
      </c>
      <c r="AX170" s="12" t="s">
        <v>79</v>
      </c>
      <c r="AY170" s="154" t="s">
        <v>143</v>
      </c>
    </row>
    <row r="171" spans="2:65" s="12" customFormat="1" ht="11.25">
      <c r="B171" s="153"/>
      <c r="D171" s="147" t="s">
        <v>216</v>
      </c>
      <c r="E171" s="154" t="s">
        <v>3</v>
      </c>
      <c r="F171" s="155" t="s">
        <v>435</v>
      </c>
      <c r="H171" s="154" t="s">
        <v>3</v>
      </c>
      <c r="I171" s="156"/>
      <c r="L171" s="153"/>
      <c r="M171" s="157"/>
      <c r="T171" s="158"/>
      <c r="AT171" s="154" t="s">
        <v>216</v>
      </c>
      <c r="AU171" s="154" t="s">
        <v>89</v>
      </c>
      <c r="AV171" s="12" t="s">
        <v>87</v>
      </c>
      <c r="AW171" s="12" t="s">
        <v>40</v>
      </c>
      <c r="AX171" s="12" t="s">
        <v>79</v>
      </c>
      <c r="AY171" s="154" t="s">
        <v>143</v>
      </c>
    </row>
    <row r="172" spans="2:65" s="13" customFormat="1" ht="11.25">
      <c r="B172" s="159"/>
      <c r="D172" s="147" t="s">
        <v>216</v>
      </c>
      <c r="E172" s="160" t="s">
        <v>3</v>
      </c>
      <c r="F172" s="161" t="s">
        <v>1800</v>
      </c>
      <c r="H172" s="162">
        <v>4.5839999999999996</v>
      </c>
      <c r="I172" s="163"/>
      <c r="L172" s="159"/>
      <c r="M172" s="164"/>
      <c r="T172" s="165"/>
      <c r="AT172" s="160" t="s">
        <v>216</v>
      </c>
      <c r="AU172" s="160" t="s">
        <v>89</v>
      </c>
      <c r="AV172" s="13" t="s">
        <v>89</v>
      </c>
      <c r="AW172" s="13" t="s">
        <v>40</v>
      </c>
      <c r="AX172" s="13" t="s">
        <v>79</v>
      </c>
      <c r="AY172" s="160" t="s">
        <v>143</v>
      </c>
    </row>
    <row r="173" spans="2:65" s="14" customFormat="1" ht="11.25">
      <c r="B173" s="166"/>
      <c r="D173" s="147" t="s">
        <v>216</v>
      </c>
      <c r="E173" s="167" t="s">
        <v>3</v>
      </c>
      <c r="F173" s="168" t="s">
        <v>219</v>
      </c>
      <c r="H173" s="169">
        <v>4.5839999999999996</v>
      </c>
      <c r="I173" s="170"/>
      <c r="L173" s="166"/>
      <c r="M173" s="171"/>
      <c r="T173" s="172"/>
      <c r="AT173" s="167" t="s">
        <v>216</v>
      </c>
      <c r="AU173" s="167" t="s">
        <v>89</v>
      </c>
      <c r="AV173" s="14" t="s">
        <v>169</v>
      </c>
      <c r="AW173" s="14" t="s">
        <v>40</v>
      </c>
      <c r="AX173" s="14" t="s">
        <v>87</v>
      </c>
      <c r="AY173" s="167" t="s">
        <v>143</v>
      </c>
    </row>
    <row r="174" spans="2:65" s="1" customFormat="1" ht="24.2" customHeight="1">
      <c r="B174" s="129"/>
      <c r="C174" s="130" t="s">
        <v>313</v>
      </c>
      <c r="D174" s="130" t="s">
        <v>146</v>
      </c>
      <c r="E174" s="131" t="s">
        <v>437</v>
      </c>
      <c r="F174" s="132" t="s">
        <v>438</v>
      </c>
      <c r="G174" s="133" t="s">
        <v>213</v>
      </c>
      <c r="H174" s="134">
        <v>194.48</v>
      </c>
      <c r="I174" s="135"/>
      <c r="J174" s="136">
        <f>ROUND(I174*H174,2)</f>
        <v>0</v>
      </c>
      <c r="K174" s="132" t="s">
        <v>150</v>
      </c>
      <c r="L174" s="34"/>
      <c r="M174" s="137" t="s">
        <v>3</v>
      </c>
      <c r="N174" s="138" t="s">
        <v>50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169</v>
      </c>
      <c r="AT174" s="141" t="s">
        <v>146</v>
      </c>
      <c r="AU174" s="141" t="s">
        <v>89</v>
      </c>
      <c r="AY174" s="18" t="s">
        <v>143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8" t="s">
        <v>87</v>
      </c>
      <c r="BK174" s="142">
        <f>ROUND(I174*H174,2)</f>
        <v>0</v>
      </c>
      <c r="BL174" s="18" t="s">
        <v>169</v>
      </c>
      <c r="BM174" s="141" t="s">
        <v>1801</v>
      </c>
    </row>
    <row r="175" spans="2:65" s="1" customFormat="1" ht="11.25">
      <c r="B175" s="34"/>
      <c r="D175" s="143" t="s">
        <v>153</v>
      </c>
      <c r="F175" s="144" t="s">
        <v>440</v>
      </c>
      <c r="I175" s="145"/>
      <c r="L175" s="34"/>
      <c r="M175" s="146"/>
      <c r="T175" s="55"/>
      <c r="AT175" s="18" t="s">
        <v>153</v>
      </c>
      <c r="AU175" s="18" t="s">
        <v>89</v>
      </c>
    </row>
    <row r="176" spans="2:65" s="12" customFormat="1" ht="11.25">
      <c r="B176" s="153"/>
      <c r="D176" s="147" t="s">
        <v>216</v>
      </c>
      <c r="E176" s="154" t="s">
        <v>3</v>
      </c>
      <c r="F176" s="155" t="s">
        <v>441</v>
      </c>
      <c r="H176" s="154" t="s">
        <v>3</v>
      </c>
      <c r="I176" s="156"/>
      <c r="L176" s="153"/>
      <c r="M176" s="157"/>
      <c r="T176" s="158"/>
      <c r="AT176" s="154" t="s">
        <v>216</v>
      </c>
      <c r="AU176" s="154" t="s">
        <v>89</v>
      </c>
      <c r="AV176" s="12" t="s">
        <v>87</v>
      </c>
      <c r="AW176" s="12" t="s">
        <v>40</v>
      </c>
      <c r="AX176" s="12" t="s">
        <v>79</v>
      </c>
      <c r="AY176" s="154" t="s">
        <v>143</v>
      </c>
    </row>
    <row r="177" spans="2:65" s="13" customFormat="1" ht="11.25">
      <c r="B177" s="159"/>
      <c r="D177" s="147" t="s">
        <v>216</v>
      </c>
      <c r="E177" s="160" t="s">
        <v>3</v>
      </c>
      <c r="F177" s="161" t="s">
        <v>1777</v>
      </c>
      <c r="H177" s="162">
        <v>194.48</v>
      </c>
      <c r="I177" s="163"/>
      <c r="L177" s="159"/>
      <c r="M177" s="164"/>
      <c r="T177" s="165"/>
      <c r="AT177" s="160" t="s">
        <v>216</v>
      </c>
      <c r="AU177" s="160" t="s">
        <v>89</v>
      </c>
      <c r="AV177" s="13" t="s">
        <v>89</v>
      </c>
      <c r="AW177" s="13" t="s">
        <v>40</v>
      </c>
      <c r="AX177" s="13" t="s">
        <v>79</v>
      </c>
      <c r="AY177" s="160" t="s">
        <v>143</v>
      </c>
    </row>
    <row r="178" spans="2:65" s="14" customFormat="1" ht="11.25">
      <c r="B178" s="166"/>
      <c r="D178" s="147" t="s">
        <v>216</v>
      </c>
      <c r="E178" s="167" t="s">
        <v>3</v>
      </c>
      <c r="F178" s="168" t="s">
        <v>219</v>
      </c>
      <c r="H178" s="169">
        <v>194.48</v>
      </c>
      <c r="I178" s="170"/>
      <c r="L178" s="166"/>
      <c r="M178" s="171"/>
      <c r="T178" s="172"/>
      <c r="AT178" s="167" t="s">
        <v>216</v>
      </c>
      <c r="AU178" s="167" t="s">
        <v>89</v>
      </c>
      <c r="AV178" s="14" t="s">
        <v>169</v>
      </c>
      <c r="AW178" s="14" t="s">
        <v>40</v>
      </c>
      <c r="AX178" s="14" t="s">
        <v>87</v>
      </c>
      <c r="AY178" s="167" t="s">
        <v>143</v>
      </c>
    </row>
    <row r="179" spans="2:65" s="1" customFormat="1" ht="24.2" customHeight="1">
      <c r="B179" s="129"/>
      <c r="C179" s="130" t="s">
        <v>323</v>
      </c>
      <c r="D179" s="130" t="s">
        <v>146</v>
      </c>
      <c r="E179" s="131" t="s">
        <v>442</v>
      </c>
      <c r="F179" s="132" t="s">
        <v>443</v>
      </c>
      <c r="G179" s="133" t="s">
        <v>213</v>
      </c>
      <c r="H179" s="134">
        <v>194.48</v>
      </c>
      <c r="I179" s="135"/>
      <c r="J179" s="136">
        <f>ROUND(I179*H179,2)</f>
        <v>0</v>
      </c>
      <c r="K179" s="132" t="s">
        <v>150</v>
      </c>
      <c r="L179" s="34"/>
      <c r="M179" s="137" t="s">
        <v>3</v>
      </c>
      <c r="N179" s="138" t="s">
        <v>50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169</v>
      </c>
      <c r="AT179" s="141" t="s">
        <v>146</v>
      </c>
      <c r="AU179" s="141" t="s">
        <v>89</v>
      </c>
      <c r="AY179" s="18" t="s">
        <v>143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8" t="s">
        <v>87</v>
      </c>
      <c r="BK179" s="142">
        <f>ROUND(I179*H179,2)</f>
        <v>0</v>
      </c>
      <c r="BL179" s="18" t="s">
        <v>169</v>
      </c>
      <c r="BM179" s="141" t="s">
        <v>1802</v>
      </c>
    </row>
    <row r="180" spans="2:65" s="1" customFormat="1" ht="11.25">
      <c r="B180" s="34"/>
      <c r="D180" s="143" t="s">
        <v>153</v>
      </c>
      <c r="F180" s="144" t="s">
        <v>445</v>
      </c>
      <c r="I180" s="145"/>
      <c r="L180" s="34"/>
      <c r="M180" s="146"/>
      <c r="T180" s="55"/>
      <c r="AT180" s="18" t="s">
        <v>153</v>
      </c>
      <c r="AU180" s="18" t="s">
        <v>89</v>
      </c>
    </row>
    <row r="181" spans="2:65" s="12" customFormat="1" ht="11.25">
      <c r="B181" s="153"/>
      <c r="D181" s="147" t="s">
        <v>216</v>
      </c>
      <c r="E181" s="154" t="s">
        <v>3</v>
      </c>
      <c r="F181" s="155" t="s">
        <v>441</v>
      </c>
      <c r="H181" s="154" t="s">
        <v>3</v>
      </c>
      <c r="I181" s="156"/>
      <c r="L181" s="153"/>
      <c r="M181" s="157"/>
      <c r="T181" s="158"/>
      <c r="AT181" s="154" t="s">
        <v>216</v>
      </c>
      <c r="AU181" s="154" t="s">
        <v>89</v>
      </c>
      <c r="AV181" s="12" t="s">
        <v>87</v>
      </c>
      <c r="AW181" s="12" t="s">
        <v>40</v>
      </c>
      <c r="AX181" s="12" t="s">
        <v>79</v>
      </c>
      <c r="AY181" s="154" t="s">
        <v>143</v>
      </c>
    </row>
    <row r="182" spans="2:65" s="13" customFormat="1" ht="11.25">
      <c r="B182" s="159"/>
      <c r="D182" s="147" t="s">
        <v>216</v>
      </c>
      <c r="E182" s="160" t="s">
        <v>3</v>
      </c>
      <c r="F182" s="161" t="s">
        <v>1777</v>
      </c>
      <c r="H182" s="162">
        <v>194.48</v>
      </c>
      <c r="I182" s="163"/>
      <c r="L182" s="159"/>
      <c r="M182" s="164"/>
      <c r="T182" s="165"/>
      <c r="AT182" s="160" t="s">
        <v>216</v>
      </c>
      <c r="AU182" s="160" t="s">
        <v>89</v>
      </c>
      <c r="AV182" s="13" t="s">
        <v>89</v>
      </c>
      <c r="AW182" s="13" t="s">
        <v>40</v>
      </c>
      <c r="AX182" s="13" t="s">
        <v>79</v>
      </c>
      <c r="AY182" s="160" t="s">
        <v>143</v>
      </c>
    </row>
    <row r="183" spans="2:65" s="14" customFormat="1" ht="11.25">
      <c r="B183" s="166"/>
      <c r="D183" s="147" t="s">
        <v>216</v>
      </c>
      <c r="E183" s="167" t="s">
        <v>3</v>
      </c>
      <c r="F183" s="168" t="s">
        <v>219</v>
      </c>
      <c r="H183" s="169">
        <v>194.48</v>
      </c>
      <c r="I183" s="170"/>
      <c r="L183" s="166"/>
      <c r="M183" s="171"/>
      <c r="T183" s="172"/>
      <c r="AT183" s="167" t="s">
        <v>216</v>
      </c>
      <c r="AU183" s="167" t="s">
        <v>89</v>
      </c>
      <c r="AV183" s="14" t="s">
        <v>169</v>
      </c>
      <c r="AW183" s="14" t="s">
        <v>40</v>
      </c>
      <c r="AX183" s="14" t="s">
        <v>87</v>
      </c>
      <c r="AY183" s="167" t="s">
        <v>143</v>
      </c>
    </row>
    <row r="184" spans="2:65" s="1" customFormat="1" ht="33" customHeight="1">
      <c r="B184" s="129"/>
      <c r="C184" s="130" t="s">
        <v>326</v>
      </c>
      <c r="D184" s="130" t="s">
        <v>146</v>
      </c>
      <c r="E184" s="131" t="s">
        <v>1803</v>
      </c>
      <c r="F184" s="132" t="s">
        <v>1804</v>
      </c>
      <c r="G184" s="133" t="s">
        <v>213</v>
      </c>
      <c r="H184" s="134">
        <v>2.2799999999999998</v>
      </c>
      <c r="I184" s="135"/>
      <c r="J184" s="136">
        <f>ROUND(I184*H184,2)</f>
        <v>0</v>
      </c>
      <c r="K184" s="132" t="s">
        <v>150</v>
      </c>
      <c r="L184" s="34"/>
      <c r="M184" s="137" t="s">
        <v>3</v>
      </c>
      <c r="N184" s="138" t="s">
        <v>50</v>
      </c>
      <c r="P184" s="139">
        <f>O184*H184</f>
        <v>0</v>
      </c>
      <c r="Q184" s="139">
        <v>0.19536000000000001</v>
      </c>
      <c r="R184" s="139">
        <f>Q184*H184</f>
        <v>0.44542079999999995</v>
      </c>
      <c r="S184" s="139">
        <v>0</v>
      </c>
      <c r="T184" s="140">
        <f>S184*H184</f>
        <v>0</v>
      </c>
      <c r="AR184" s="141" t="s">
        <v>169</v>
      </c>
      <c r="AT184" s="141" t="s">
        <v>146</v>
      </c>
      <c r="AU184" s="141" t="s">
        <v>89</v>
      </c>
      <c r="AY184" s="18" t="s">
        <v>143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8" t="s">
        <v>87</v>
      </c>
      <c r="BK184" s="142">
        <f>ROUND(I184*H184,2)</f>
        <v>0</v>
      </c>
      <c r="BL184" s="18" t="s">
        <v>169</v>
      </c>
      <c r="BM184" s="141" t="s">
        <v>1805</v>
      </c>
    </row>
    <row r="185" spans="2:65" s="1" customFormat="1" ht="11.25">
      <c r="B185" s="34"/>
      <c r="D185" s="143" t="s">
        <v>153</v>
      </c>
      <c r="F185" s="144" t="s">
        <v>1806</v>
      </c>
      <c r="I185" s="145"/>
      <c r="L185" s="34"/>
      <c r="M185" s="146"/>
      <c r="T185" s="55"/>
      <c r="AT185" s="18" t="s">
        <v>153</v>
      </c>
      <c r="AU185" s="18" t="s">
        <v>89</v>
      </c>
    </row>
    <row r="186" spans="2:65" s="12" customFormat="1" ht="11.25">
      <c r="B186" s="153"/>
      <c r="D186" s="147" t="s">
        <v>216</v>
      </c>
      <c r="E186" s="154" t="s">
        <v>3</v>
      </c>
      <c r="F186" s="155" t="s">
        <v>1807</v>
      </c>
      <c r="H186" s="154" t="s">
        <v>3</v>
      </c>
      <c r="I186" s="156"/>
      <c r="L186" s="153"/>
      <c r="M186" s="157"/>
      <c r="T186" s="158"/>
      <c r="AT186" s="154" t="s">
        <v>216</v>
      </c>
      <c r="AU186" s="154" t="s">
        <v>89</v>
      </c>
      <c r="AV186" s="12" t="s">
        <v>87</v>
      </c>
      <c r="AW186" s="12" t="s">
        <v>40</v>
      </c>
      <c r="AX186" s="12" t="s">
        <v>79</v>
      </c>
      <c r="AY186" s="154" t="s">
        <v>143</v>
      </c>
    </row>
    <row r="187" spans="2:65" s="13" customFormat="1" ht="11.25">
      <c r="B187" s="159"/>
      <c r="D187" s="147" t="s">
        <v>216</v>
      </c>
      <c r="E187" s="160" t="s">
        <v>3</v>
      </c>
      <c r="F187" s="161" t="s">
        <v>1808</v>
      </c>
      <c r="H187" s="162">
        <v>2.2799999999999998</v>
      </c>
      <c r="I187" s="163"/>
      <c r="L187" s="159"/>
      <c r="M187" s="164"/>
      <c r="T187" s="165"/>
      <c r="AT187" s="160" t="s">
        <v>216</v>
      </c>
      <c r="AU187" s="160" t="s">
        <v>89</v>
      </c>
      <c r="AV187" s="13" t="s">
        <v>89</v>
      </c>
      <c r="AW187" s="13" t="s">
        <v>40</v>
      </c>
      <c r="AX187" s="13" t="s">
        <v>79</v>
      </c>
      <c r="AY187" s="160" t="s">
        <v>143</v>
      </c>
    </row>
    <row r="188" spans="2:65" s="14" customFormat="1" ht="11.25">
      <c r="B188" s="166"/>
      <c r="D188" s="147" t="s">
        <v>216</v>
      </c>
      <c r="E188" s="167" t="s">
        <v>3</v>
      </c>
      <c r="F188" s="168" t="s">
        <v>219</v>
      </c>
      <c r="H188" s="169">
        <v>2.2799999999999998</v>
      </c>
      <c r="I188" s="170"/>
      <c r="L188" s="166"/>
      <c r="M188" s="171"/>
      <c r="T188" s="172"/>
      <c r="AT188" s="167" t="s">
        <v>216</v>
      </c>
      <c r="AU188" s="167" t="s">
        <v>89</v>
      </c>
      <c r="AV188" s="14" t="s">
        <v>169</v>
      </c>
      <c r="AW188" s="14" t="s">
        <v>40</v>
      </c>
      <c r="AX188" s="14" t="s">
        <v>87</v>
      </c>
      <c r="AY188" s="167" t="s">
        <v>143</v>
      </c>
    </row>
    <row r="189" spans="2:65" s="1" customFormat="1" ht="16.5" customHeight="1">
      <c r="B189" s="129"/>
      <c r="C189" s="173" t="s">
        <v>333</v>
      </c>
      <c r="D189" s="173" t="s">
        <v>304</v>
      </c>
      <c r="E189" s="174" t="s">
        <v>305</v>
      </c>
      <c r="F189" s="175" t="s">
        <v>306</v>
      </c>
      <c r="G189" s="176" t="s">
        <v>213</v>
      </c>
      <c r="H189" s="177">
        <v>2.3260000000000001</v>
      </c>
      <c r="I189" s="178"/>
      <c r="J189" s="179">
        <f>ROUND(I189*H189,2)</f>
        <v>0</v>
      </c>
      <c r="K189" s="175" t="s">
        <v>150</v>
      </c>
      <c r="L189" s="180"/>
      <c r="M189" s="181" t="s">
        <v>3</v>
      </c>
      <c r="N189" s="182" t="s">
        <v>50</v>
      </c>
      <c r="P189" s="139">
        <f>O189*H189</f>
        <v>0</v>
      </c>
      <c r="Q189" s="139">
        <v>0.222</v>
      </c>
      <c r="R189" s="139">
        <f>Q189*H189</f>
        <v>0.51637200000000005</v>
      </c>
      <c r="S189" s="139">
        <v>0</v>
      </c>
      <c r="T189" s="140">
        <f>S189*H189</f>
        <v>0</v>
      </c>
      <c r="AR189" s="141" t="s">
        <v>258</v>
      </c>
      <c r="AT189" s="141" t="s">
        <v>304</v>
      </c>
      <c r="AU189" s="141" t="s">
        <v>89</v>
      </c>
      <c r="AY189" s="18" t="s">
        <v>143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8" t="s">
        <v>87</v>
      </c>
      <c r="BK189" s="142">
        <f>ROUND(I189*H189,2)</f>
        <v>0</v>
      </c>
      <c r="BL189" s="18" t="s">
        <v>169</v>
      </c>
      <c r="BM189" s="141" t="s">
        <v>1809</v>
      </c>
    </row>
    <row r="190" spans="2:65" s="1" customFormat="1" ht="19.5">
      <c r="B190" s="34"/>
      <c r="D190" s="147" t="s">
        <v>165</v>
      </c>
      <c r="F190" s="148" t="s">
        <v>308</v>
      </c>
      <c r="I190" s="145"/>
      <c r="L190" s="34"/>
      <c r="M190" s="146"/>
      <c r="T190" s="55"/>
      <c r="AT190" s="18" t="s">
        <v>165</v>
      </c>
      <c r="AU190" s="18" t="s">
        <v>89</v>
      </c>
    </row>
    <row r="191" spans="2:65" s="13" customFormat="1" ht="11.25">
      <c r="B191" s="159"/>
      <c r="D191" s="147" t="s">
        <v>216</v>
      </c>
      <c r="F191" s="161" t="s">
        <v>1810</v>
      </c>
      <c r="H191" s="162">
        <v>2.3260000000000001</v>
      </c>
      <c r="I191" s="163"/>
      <c r="L191" s="159"/>
      <c r="M191" s="164"/>
      <c r="T191" s="165"/>
      <c r="AT191" s="160" t="s">
        <v>216</v>
      </c>
      <c r="AU191" s="160" t="s">
        <v>89</v>
      </c>
      <c r="AV191" s="13" t="s">
        <v>89</v>
      </c>
      <c r="AW191" s="13" t="s">
        <v>4</v>
      </c>
      <c r="AX191" s="13" t="s">
        <v>87</v>
      </c>
      <c r="AY191" s="160" t="s">
        <v>143</v>
      </c>
    </row>
    <row r="192" spans="2:65" s="11" customFormat="1" ht="22.9" customHeight="1">
      <c r="B192" s="117"/>
      <c r="D192" s="118" t="s">
        <v>78</v>
      </c>
      <c r="E192" s="127" t="s">
        <v>266</v>
      </c>
      <c r="F192" s="127" t="s">
        <v>312</v>
      </c>
      <c r="I192" s="120"/>
      <c r="J192" s="128">
        <f>BK192</f>
        <v>0</v>
      </c>
      <c r="L192" s="117"/>
      <c r="M192" s="122"/>
      <c r="P192" s="123">
        <f>SUM(P193:P221)</f>
        <v>0</v>
      </c>
      <c r="R192" s="123">
        <f>SUM(R193:R221)</f>
        <v>23.919350800000004</v>
      </c>
      <c r="T192" s="124">
        <f>SUM(T193:T221)</f>
        <v>0</v>
      </c>
      <c r="AR192" s="118" t="s">
        <v>87</v>
      </c>
      <c r="AT192" s="125" t="s">
        <v>78</v>
      </c>
      <c r="AU192" s="125" t="s">
        <v>87</v>
      </c>
      <c r="AY192" s="118" t="s">
        <v>143</v>
      </c>
      <c r="BK192" s="126">
        <f>SUM(BK193:BK221)</f>
        <v>0</v>
      </c>
    </row>
    <row r="193" spans="2:65" s="1" customFormat="1" ht="24.2" customHeight="1">
      <c r="B193" s="129"/>
      <c r="C193" s="130" t="s">
        <v>338</v>
      </c>
      <c r="D193" s="130" t="s">
        <v>146</v>
      </c>
      <c r="E193" s="131" t="s">
        <v>1811</v>
      </c>
      <c r="F193" s="132" t="s">
        <v>1812</v>
      </c>
      <c r="G193" s="133" t="s">
        <v>316</v>
      </c>
      <c r="H193" s="134">
        <v>241.05</v>
      </c>
      <c r="I193" s="135"/>
      <c r="J193" s="136">
        <f>ROUND(I193*H193,2)</f>
        <v>0</v>
      </c>
      <c r="K193" s="132" t="s">
        <v>3</v>
      </c>
      <c r="L193" s="34"/>
      <c r="M193" s="137" t="s">
        <v>3</v>
      </c>
      <c r="N193" s="138" t="s">
        <v>50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169</v>
      </c>
      <c r="AT193" s="141" t="s">
        <v>146</v>
      </c>
      <c r="AU193" s="141" t="s">
        <v>89</v>
      </c>
      <c r="AY193" s="18" t="s">
        <v>143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8" t="s">
        <v>87</v>
      </c>
      <c r="BK193" s="142">
        <f>ROUND(I193*H193,2)</f>
        <v>0</v>
      </c>
      <c r="BL193" s="18" t="s">
        <v>169</v>
      </c>
      <c r="BM193" s="141" t="s">
        <v>1813</v>
      </c>
    </row>
    <row r="194" spans="2:65" s="13" customFormat="1" ht="11.25">
      <c r="B194" s="159"/>
      <c r="D194" s="147" t="s">
        <v>216</v>
      </c>
      <c r="E194" s="160" t="s">
        <v>3</v>
      </c>
      <c r="F194" s="161" t="s">
        <v>1814</v>
      </c>
      <c r="H194" s="162">
        <v>241.05</v>
      </c>
      <c r="I194" s="163"/>
      <c r="L194" s="159"/>
      <c r="M194" s="164"/>
      <c r="T194" s="165"/>
      <c r="AT194" s="160" t="s">
        <v>216</v>
      </c>
      <c r="AU194" s="160" t="s">
        <v>89</v>
      </c>
      <c r="AV194" s="13" t="s">
        <v>89</v>
      </c>
      <c r="AW194" s="13" t="s">
        <v>40</v>
      </c>
      <c r="AX194" s="13" t="s">
        <v>79</v>
      </c>
      <c r="AY194" s="160" t="s">
        <v>143</v>
      </c>
    </row>
    <row r="195" spans="2:65" s="14" customFormat="1" ht="11.25">
      <c r="B195" s="166"/>
      <c r="D195" s="147" t="s">
        <v>216</v>
      </c>
      <c r="E195" s="167" t="s">
        <v>3</v>
      </c>
      <c r="F195" s="168" t="s">
        <v>219</v>
      </c>
      <c r="H195" s="169">
        <v>241.05</v>
      </c>
      <c r="I195" s="170"/>
      <c r="L195" s="166"/>
      <c r="M195" s="171"/>
      <c r="T195" s="172"/>
      <c r="AT195" s="167" t="s">
        <v>216</v>
      </c>
      <c r="AU195" s="167" t="s">
        <v>89</v>
      </c>
      <c r="AV195" s="14" t="s">
        <v>169</v>
      </c>
      <c r="AW195" s="14" t="s">
        <v>40</v>
      </c>
      <c r="AX195" s="14" t="s">
        <v>87</v>
      </c>
      <c r="AY195" s="167" t="s">
        <v>143</v>
      </c>
    </row>
    <row r="196" spans="2:65" s="1" customFormat="1" ht="16.5" customHeight="1">
      <c r="B196" s="129"/>
      <c r="C196" s="173" t="s">
        <v>8</v>
      </c>
      <c r="D196" s="173" t="s">
        <v>304</v>
      </c>
      <c r="E196" s="174" t="s">
        <v>1815</v>
      </c>
      <c r="F196" s="175" t="s">
        <v>1816</v>
      </c>
      <c r="G196" s="176" t="s">
        <v>261</v>
      </c>
      <c r="H196" s="177">
        <v>3.3319999999999999</v>
      </c>
      <c r="I196" s="178"/>
      <c r="J196" s="179">
        <f>ROUND(I196*H196,2)</f>
        <v>0</v>
      </c>
      <c r="K196" s="175" t="s">
        <v>150</v>
      </c>
      <c r="L196" s="180"/>
      <c r="M196" s="181" t="s">
        <v>3</v>
      </c>
      <c r="N196" s="182" t="s">
        <v>50</v>
      </c>
      <c r="P196" s="139">
        <f>O196*H196</f>
        <v>0</v>
      </c>
      <c r="Q196" s="139">
        <v>1</v>
      </c>
      <c r="R196" s="139">
        <f>Q196*H196</f>
        <v>3.3319999999999999</v>
      </c>
      <c r="S196" s="139">
        <v>0</v>
      </c>
      <c r="T196" s="140">
        <f>S196*H196</f>
        <v>0</v>
      </c>
      <c r="AR196" s="141" t="s">
        <v>258</v>
      </c>
      <c r="AT196" s="141" t="s">
        <v>304</v>
      </c>
      <c r="AU196" s="141" t="s">
        <v>89</v>
      </c>
      <c r="AY196" s="18" t="s">
        <v>143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8" t="s">
        <v>87</v>
      </c>
      <c r="BK196" s="142">
        <f>ROUND(I196*H196,2)</f>
        <v>0</v>
      </c>
      <c r="BL196" s="18" t="s">
        <v>169</v>
      </c>
      <c r="BM196" s="141" t="s">
        <v>1817</v>
      </c>
    </row>
    <row r="197" spans="2:65" s="13" customFormat="1" ht="11.25">
      <c r="B197" s="159"/>
      <c r="D197" s="147" t="s">
        <v>216</v>
      </c>
      <c r="E197" s="160" t="s">
        <v>3</v>
      </c>
      <c r="F197" s="161" t="s">
        <v>1818</v>
      </c>
      <c r="H197" s="162">
        <v>3.085</v>
      </c>
      <c r="I197" s="163"/>
      <c r="L197" s="159"/>
      <c r="M197" s="164"/>
      <c r="T197" s="165"/>
      <c r="AT197" s="160" t="s">
        <v>216</v>
      </c>
      <c r="AU197" s="160" t="s">
        <v>89</v>
      </c>
      <c r="AV197" s="13" t="s">
        <v>89</v>
      </c>
      <c r="AW197" s="13" t="s">
        <v>40</v>
      </c>
      <c r="AX197" s="13" t="s">
        <v>79</v>
      </c>
      <c r="AY197" s="160" t="s">
        <v>143</v>
      </c>
    </row>
    <row r="198" spans="2:65" s="14" customFormat="1" ht="11.25">
      <c r="B198" s="166"/>
      <c r="D198" s="147" t="s">
        <v>216</v>
      </c>
      <c r="E198" s="167" t="s">
        <v>3</v>
      </c>
      <c r="F198" s="168" t="s">
        <v>219</v>
      </c>
      <c r="H198" s="169">
        <v>3.085</v>
      </c>
      <c r="I198" s="170"/>
      <c r="L198" s="166"/>
      <c r="M198" s="171"/>
      <c r="T198" s="172"/>
      <c r="AT198" s="167" t="s">
        <v>216</v>
      </c>
      <c r="AU198" s="167" t="s">
        <v>89</v>
      </c>
      <c r="AV198" s="14" t="s">
        <v>169</v>
      </c>
      <c r="AW198" s="14" t="s">
        <v>40</v>
      </c>
      <c r="AX198" s="14" t="s">
        <v>87</v>
      </c>
      <c r="AY198" s="167" t="s">
        <v>143</v>
      </c>
    </row>
    <row r="199" spans="2:65" s="13" customFormat="1" ht="11.25">
      <c r="B199" s="159"/>
      <c r="D199" s="147" t="s">
        <v>216</v>
      </c>
      <c r="F199" s="161" t="s">
        <v>1819</v>
      </c>
      <c r="H199" s="162">
        <v>3.3319999999999999</v>
      </c>
      <c r="I199" s="163"/>
      <c r="L199" s="159"/>
      <c r="M199" s="164"/>
      <c r="T199" s="165"/>
      <c r="AT199" s="160" t="s">
        <v>216</v>
      </c>
      <c r="AU199" s="160" t="s">
        <v>89</v>
      </c>
      <c r="AV199" s="13" t="s">
        <v>89</v>
      </c>
      <c r="AW199" s="13" t="s">
        <v>4</v>
      </c>
      <c r="AX199" s="13" t="s">
        <v>87</v>
      </c>
      <c r="AY199" s="160" t="s">
        <v>143</v>
      </c>
    </row>
    <row r="200" spans="2:65" s="1" customFormat="1" ht="16.5" customHeight="1">
      <c r="B200" s="129"/>
      <c r="C200" s="173" t="s">
        <v>453</v>
      </c>
      <c r="D200" s="173" t="s">
        <v>304</v>
      </c>
      <c r="E200" s="174" t="s">
        <v>1820</v>
      </c>
      <c r="F200" s="175" t="s">
        <v>1821</v>
      </c>
      <c r="G200" s="176" t="s">
        <v>261</v>
      </c>
      <c r="H200" s="177">
        <v>0.27300000000000002</v>
      </c>
      <c r="I200" s="178"/>
      <c r="J200" s="179">
        <f>ROUND(I200*H200,2)</f>
        <v>0</v>
      </c>
      <c r="K200" s="175" t="s">
        <v>150</v>
      </c>
      <c r="L200" s="180"/>
      <c r="M200" s="181" t="s">
        <v>3</v>
      </c>
      <c r="N200" s="182" t="s">
        <v>50</v>
      </c>
      <c r="P200" s="139">
        <f>O200*H200</f>
        <v>0</v>
      </c>
      <c r="Q200" s="139">
        <v>1</v>
      </c>
      <c r="R200" s="139">
        <f>Q200*H200</f>
        <v>0.27300000000000002</v>
      </c>
      <c r="S200" s="139">
        <v>0</v>
      </c>
      <c r="T200" s="140">
        <f>S200*H200</f>
        <v>0</v>
      </c>
      <c r="AR200" s="141" t="s">
        <v>258</v>
      </c>
      <c r="AT200" s="141" t="s">
        <v>304</v>
      </c>
      <c r="AU200" s="141" t="s">
        <v>89</v>
      </c>
      <c r="AY200" s="18" t="s">
        <v>143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8" t="s">
        <v>87</v>
      </c>
      <c r="BK200" s="142">
        <f>ROUND(I200*H200,2)</f>
        <v>0</v>
      </c>
      <c r="BL200" s="18" t="s">
        <v>169</v>
      </c>
      <c r="BM200" s="141" t="s">
        <v>1822</v>
      </c>
    </row>
    <row r="201" spans="2:65" s="12" customFormat="1" ht="11.25">
      <c r="B201" s="153"/>
      <c r="D201" s="147" t="s">
        <v>216</v>
      </c>
      <c r="E201" s="154" t="s">
        <v>3</v>
      </c>
      <c r="F201" s="155" t="s">
        <v>1823</v>
      </c>
      <c r="H201" s="154" t="s">
        <v>3</v>
      </c>
      <c r="I201" s="156"/>
      <c r="L201" s="153"/>
      <c r="M201" s="157"/>
      <c r="T201" s="158"/>
      <c r="AT201" s="154" t="s">
        <v>216</v>
      </c>
      <c r="AU201" s="154" t="s">
        <v>89</v>
      </c>
      <c r="AV201" s="12" t="s">
        <v>87</v>
      </c>
      <c r="AW201" s="12" t="s">
        <v>40</v>
      </c>
      <c r="AX201" s="12" t="s">
        <v>79</v>
      </c>
      <c r="AY201" s="154" t="s">
        <v>143</v>
      </c>
    </row>
    <row r="202" spans="2:65" s="13" customFormat="1" ht="11.25">
      <c r="B202" s="159"/>
      <c r="D202" s="147" t="s">
        <v>216</v>
      </c>
      <c r="E202" s="160" t="s">
        <v>3</v>
      </c>
      <c r="F202" s="161" t="s">
        <v>1824</v>
      </c>
      <c r="H202" s="162">
        <v>0.253</v>
      </c>
      <c r="I202" s="163"/>
      <c r="L202" s="159"/>
      <c r="M202" s="164"/>
      <c r="T202" s="165"/>
      <c r="AT202" s="160" t="s">
        <v>216</v>
      </c>
      <c r="AU202" s="160" t="s">
        <v>89</v>
      </c>
      <c r="AV202" s="13" t="s">
        <v>89</v>
      </c>
      <c r="AW202" s="13" t="s">
        <v>40</v>
      </c>
      <c r="AX202" s="13" t="s">
        <v>79</v>
      </c>
      <c r="AY202" s="160" t="s">
        <v>143</v>
      </c>
    </row>
    <row r="203" spans="2:65" s="14" customFormat="1" ht="11.25">
      <c r="B203" s="166"/>
      <c r="D203" s="147" t="s">
        <v>216</v>
      </c>
      <c r="E203" s="167" t="s">
        <v>3</v>
      </c>
      <c r="F203" s="168" t="s">
        <v>219</v>
      </c>
      <c r="H203" s="169">
        <v>0.253</v>
      </c>
      <c r="I203" s="170"/>
      <c r="L203" s="166"/>
      <c r="M203" s="171"/>
      <c r="T203" s="172"/>
      <c r="AT203" s="167" t="s">
        <v>216</v>
      </c>
      <c r="AU203" s="167" t="s">
        <v>89</v>
      </c>
      <c r="AV203" s="14" t="s">
        <v>169</v>
      </c>
      <c r="AW203" s="14" t="s">
        <v>40</v>
      </c>
      <c r="AX203" s="14" t="s">
        <v>87</v>
      </c>
      <c r="AY203" s="167" t="s">
        <v>143</v>
      </c>
    </row>
    <row r="204" spans="2:65" s="13" customFormat="1" ht="11.25">
      <c r="B204" s="159"/>
      <c r="D204" s="147" t="s">
        <v>216</v>
      </c>
      <c r="F204" s="161" t="s">
        <v>1825</v>
      </c>
      <c r="H204" s="162">
        <v>0.27300000000000002</v>
      </c>
      <c r="I204" s="163"/>
      <c r="L204" s="159"/>
      <c r="M204" s="164"/>
      <c r="T204" s="165"/>
      <c r="AT204" s="160" t="s">
        <v>216</v>
      </c>
      <c r="AU204" s="160" t="s">
        <v>89</v>
      </c>
      <c r="AV204" s="13" t="s">
        <v>89</v>
      </c>
      <c r="AW204" s="13" t="s">
        <v>4</v>
      </c>
      <c r="AX204" s="13" t="s">
        <v>87</v>
      </c>
      <c r="AY204" s="160" t="s">
        <v>143</v>
      </c>
    </row>
    <row r="205" spans="2:65" s="1" customFormat="1" ht="16.5" customHeight="1">
      <c r="B205" s="129"/>
      <c r="C205" s="173" t="s">
        <v>458</v>
      </c>
      <c r="D205" s="173" t="s">
        <v>304</v>
      </c>
      <c r="E205" s="174" t="s">
        <v>1826</v>
      </c>
      <c r="F205" s="175" t="s">
        <v>1827</v>
      </c>
      <c r="G205" s="176" t="s">
        <v>196</v>
      </c>
      <c r="H205" s="177">
        <v>5.2370000000000001</v>
      </c>
      <c r="I205" s="178"/>
      <c r="J205" s="179">
        <f>ROUND(I205*H205,2)</f>
        <v>0</v>
      </c>
      <c r="K205" s="175" t="s">
        <v>150</v>
      </c>
      <c r="L205" s="180"/>
      <c r="M205" s="181" t="s">
        <v>3</v>
      </c>
      <c r="N205" s="182" t="s">
        <v>50</v>
      </c>
      <c r="P205" s="139">
        <f>O205*H205</f>
        <v>0</v>
      </c>
      <c r="Q205" s="139">
        <v>2.234</v>
      </c>
      <c r="R205" s="139">
        <f>Q205*H205</f>
        <v>11.699458</v>
      </c>
      <c r="S205" s="139">
        <v>0</v>
      </c>
      <c r="T205" s="140">
        <f>S205*H205</f>
        <v>0</v>
      </c>
      <c r="AR205" s="141" t="s">
        <v>258</v>
      </c>
      <c r="AT205" s="141" t="s">
        <v>304</v>
      </c>
      <c r="AU205" s="141" t="s">
        <v>89</v>
      </c>
      <c r="AY205" s="18" t="s">
        <v>143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8" t="s">
        <v>87</v>
      </c>
      <c r="BK205" s="142">
        <f>ROUND(I205*H205,2)</f>
        <v>0</v>
      </c>
      <c r="BL205" s="18" t="s">
        <v>169</v>
      </c>
      <c r="BM205" s="141" t="s">
        <v>1828</v>
      </c>
    </row>
    <row r="206" spans="2:65" s="12" customFormat="1" ht="11.25">
      <c r="B206" s="153"/>
      <c r="D206" s="147" t="s">
        <v>216</v>
      </c>
      <c r="E206" s="154" t="s">
        <v>3</v>
      </c>
      <c r="F206" s="155" t="s">
        <v>1829</v>
      </c>
      <c r="H206" s="154" t="s">
        <v>3</v>
      </c>
      <c r="I206" s="156"/>
      <c r="L206" s="153"/>
      <c r="M206" s="157"/>
      <c r="T206" s="158"/>
      <c r="AT206" s="154" t="s">
        <v>216</v>
      </c>
      <c r="AU206" s="154" t="s">
        <v>89</v>
      </c>
      <c r="AV206" s="12" t="s">
        <v>87</v>
      </c>
      <c r="AW206" s="12" t="s">
        <v>40</v>
      </c>
      <c r="AX206" s="12" t="s">
        <v>79</v>
      </c>
      <c r="AY206" s="154" t="s">
        <v>143</v>
      </c>
    </row>
    <row r="207" spans="2:65" s="13" customFormat="1" ht="11.25">
      <c r="B207" s="159"/>
      <c r="D207" s="147" t="s">
        <v>216</v>
      </c>
      <c r="E207" s="160" t="s">
        <v>3</v>
      </c>
      <c r="F207" s="161" t="s">
        <v>1830</v>
      </c>
      <c r="H207" s="162">
        <v>5.0599999999999996</v>
      </c>
      <c r="I207" s="163"/>
      <c r="L207" s="159"/>
      <c r="M207" s="164"/>
      <c r="T207" s="165"/>
      <c r="AT207" s="160" t="s">
        <v>216</v>
      </c>
      <c r="AU207" s="160" t="s">
        <v>89</v>
      </c>
      <c r="AV207" s="13" t="s">
        <v>89</v>
      </c>
      <c r="AW207" s="13" t="s">
        <v>40</v>
      </c>
      <c r="AX207" s="13" t="s">
        <v>79</v>
      </c>
      <c r="AY207" s="160" t="s">
        <v>143</v>
      </c>
    </row>
    <row r="208" spans="2:65" s="14" customFormat="1" ht="11.25">
      <c r="B208" s="166"/>
      <c r="D208" s="147" t="s">
        <v>216</v>
      </c>
      <c r="E208" s="167" t="s">
        <v>3</v>
      </c>
      <c r="F208" s="168" t="s">
        <v>219</v>
      </c>
      <c r="H208" s="169">
        <v>5.0599999999999996</v>
      </c>
      <c r="I208" s="170"/>
      <c r="L208" s="166"/>
      <c r="M208" s="171"/>
      <c r="T208" s="172"/>
      <c r="AT208" s="167" t="s">
        <v>216</v>
      </c>
      <c r="AU208" s="167" t="s">
        <v>89</v>
      </c>
      <c r="AV208" s="14" t="s">
        <v>169</v>
      </c>
      <c r="AW208" s="14" t="s">
        <v>40</v>
      </c>
      <c r="AX208" s="14" t="s">
        <v>87</v>
      </c>
      <c r="AY208" s="167" t="s">
        <v>143</v>
      </c>
    </row>
    <row r="209" spans="2:65" s="13" customFormat="1" ht="11.25">
      <c r="B209" s="159"/>
      <c r="D209" s="147" t="s">
        <v>216</v>
      </c>
      <c r="F209" s="161" t="s">
        <v>1831</v>
      </c>
      <c r="H209" s="162">
        <v>5.2370000000000001</v>
      </c>
      <c r="I209" s="163"/>
      <c r="L209" s="159"/>
      <c r="M209" s="164"/>
      <c r="T209" s="165"/>
      <c r="AT209" s="160" t="s">
        <v>216</v>
      </c>
      <c r="AU209" s="160" t="s">
        <v>89</v>
      </c>
      <c r="AV209" s="13" t="s">
        <v>89</v>
      </c>
      <c r="AW209" s="13" t="s">
        <v>4</v>
      </c>
      <c r="AX209" s="13" t="s">
        <v>87</v>
      </c>
      <c r="AY209" s="160" t="s">
        <v>143</v>
      </c>
    </row>
    <row r="210" spans="2:65" s="1" customFormat="1" ht="16.5" customHeight="1">
      <c r="B210" s="129"/>
      <c r="C210" s="130" t="s">
        <v>465</v>
      </c>
      <c r="D210" s="130" t="s">
        <v>146</v>
      </c>
      <c r="E210" s="131" t="s">
        <v>454</v>
      </c>
      <c r="F210" s="132" t="s">
        <v>455</v>
      </c>
      <c r="G210" s="133" t="s">
        <v>213</v>
      </c>
      <c r="H210" s="134">
        <v>194.48</v>
      </c>
      <c r="I210" s="135"/>
      <c r="J210" s="136">
        <f>ROUND(I210*H210,2)</f>
        <v>0</v>
      </c>
      <c r="K210" s="132" t="s">
        <v>150</v>
      </c>
      <c r="L210" s="34"/>
      <c r="M210" s="137" t="s">
        <v>3</v>
      </c>
      <c r="N210" s="138" t="s">
        <v>50</v>
      </c>
      <c r="P210" s="139">
        <f>O210*H210</f>
        <v>0</v>
      </c>
      <c r="Q210" s="139">
        <v>3.6000000000000002E-4</v>
      </c>
      <c r="R210" s="139">
        <f>Q210*H210</f>
        <v>7.00128E-2</v>
      </c>
      <c r="S210" s="139">
        <v>0</v>
      </c>
      <c r="T210" s="140">
        <f>S210*H210</f>
        <v>0</v>
      </c>
      <c r="AR210" s="141" t="s">
        <v>169</v>
      </c>
      <c r="AT210" s="141" t="s">
        <v>146</v>
      </c>
      <c r="AU210" s="141" t="s">
        <v>89</v>
      </c>
      <c r="AY210" s="18" t="s">
        <v>143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8" t="s">
        <v>87</v>
      </c>
      <c r="BK210" s="142">
        <f>ROUND(I210*H210,2)</f>
        <v>0</v>
      </c>
      <c r="BL210" s="18" t="s">
        <v>169</v>
      </c>
      <c r="BM210" s="141" t="s">
        <v>1832</v>
      </c>
    </row>
    <row r="211" spans="2:65" s="1" customFormat="1" ht="11.25">
      <c r="B211" s="34"/>
      <c r="D211" s="143" t="s">
        <v>153</v>
      </c>
      <c r="F211" s="144" t="s">
        <v>457</v>
      </c>
      <c r="I211" s="145"/>
      <c r="L211" s="34"/>
      <c r="M211" s="146"/>
      <c r="T211" s="55"/>
      <c r="AT211" s="18" t="s">
        <v>153</v>
      </c>
      <c r="AU211" s="18" t="s">
        <v>89</v>
      </c>
    </row>
    <row r="212" spans="2:65" s="1" customFormat="1" ht="16.5" customHeight="1">
      <c r="B212" s="129"/>
      <c r="C212" s="130" t="s">
        <v>470</v>
      </c>
      <c r="D212" s="130" t="s">
        <v>146</v>
      </c>
      <c r="E212" s="131" t="s">
        <v>1833</v>
      </c>
      <c r="F212" s="132" t="s">
        <v>1834</v>
      </c>
      <c r="G212" s="133" t="s">
        <v>478</v>
      </c>
      <c r="H212" s="134">
        <v>2</v>
      </c>
      <c r="I212" s="135"/>
      <c r="J212" s="136">
        <f>ROUND(I212*H212,2)</f>
        <v>0</v>
      </c>
      <c r="K212" s="132" t="s">
        <v>150</v>
      </c>
      <c r="L212" s="34"/>
      <c r="M212" s="137" t="s">
        <v>3</v>
      </c>
      <c r="N212" s="138" t="s">
        <v>50</v>
      </c>
      <c r="P212" s="139">
        <f>O212*H212</f>
        <v>0</v>
      </c>
      <c r="Q212" s="139">
        <v>0.35743999999999998</v>
      </c>
      <c r="R212" s="139">
        <f>Q212*H212</f>
        <v>0.71487999999999996</v>
      </c>
      <c r="S212" s="139">
        <v>0</v>
      </c>
      <c r="T212" s="140">
        <f>S212*H212</f>
        <v>0</v>
      </c>
      <c r="AR212" s="141" t="s">
        <v>169</v>
      </c>
      <c r="AT212" s="141" t="s">
        <v>146</v>
      </c>
      <c r="AU212" s="141" t="s">
        <v>89</v>
      </c>
      <c r="AY212" s="18" t="s">
        <v>143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8" t="s">
        <v>87</v>
      </c>
      <c r="BK212" s="142">
        <f>ROUND(I212*H212,2)</f>
        <v>0</v>
      </c>
      <c r="BL212" s="18" t="s">
        <v>169</v>
      </c>
      <c r="BM212" s="141" t="s">
        <v>1835</v>
      </c>
    </row>
    <row r="213" spans="2:65" s="1" customFormat="1" ht="11.25">
      <c r="B213" s="34"/>
      <c r="D213" s="143" t="s">
        <v>153</v>
      </c>
      <c r="F213" s="144" t="s">
        <v>1836</v>
      </c>
      <c r="I213" s="145"/>
      <c r="L213" s="34"/>
      <c r="M213" s="146"/>
      <c r="T213" s="55"/>
      <c r="AT213" s="18" t="s">
        <v>153</v>
      </c>
      <c r="AU213" s="18" t="s">
        <v>89</v>
      </c>
    </row>
    <row r="214" spans="2:65" s="1" customFormat="1" ht="21.75" customHeight="1">
      <c r="B214" s="129"/>
      <c r="C214" s="173" t="s">
        <v>475</v>
      </c>
      <c r="D214" s="173" t="s">
        <v>304</v>
      </c>
      <c r="E214" s="174" t="s">
        <v>1837</v>
      </c>
      <c r="F214" s="175" t="s">
        <v>1838</v>
      </c>
      <c r="G214" s="176" t="s">
        <v>478</v>
      </c>
      <c r="H214" s="177">
        <v>2</v>
      </c>
      <c r="I214" s="178"/>
      <c r="J214" s="179">
        <f>ROUND(I214*H214,2)</f>
        <v>0</v>
      </c>
      <c r="K214" s="175" t="s">
        <v>3</v>
      </c>
      <c r="L214" s="180"/>
      <c r="M214" s="181" t="s">
        <v>3</v>
      </c>
      <c r="N214" s="182" t="s">
        <v>50</v>
      </c>
      <c r="P214" s="139">
        <f>O214*H214</f>
        <v>0</v>
      </c>
      <c r="Q214" s="139">
        <v>0.34499999999999997</v>
      </c>
      <c r="R214" s="139">
        <f>Q214*H214</f>
        <v>0.69</v>
      </c>
      <c r="S214" s="139">
        <v>0</v>
      </c>
      <c r="T214" s="140">
        <f>S214*H214</f>
        <v>0</v>
      </c>
      <c r="AR214" s="141" t="s">
        <v>258</v>
      </c>
      <c r="AT214" s="141" t="s">
        <v>304</v>
      </c>
      <c r="AU214" s="141" t="s">
        <v>89</v>
      </c>
      <c r="AY214" s="18" t="s">
        <v>143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8" t="s">
        <v>87</v>
      </c>
      <c r="BK214" s="142">
        <f>ROUND(I214*H214,2)</f>
        <v>0</v>
      </c>
      <c r="BL214" s="18" t="s">
        <v>169</v>
      </c>
      <c r="BM214" s="141" t="s">
        <v>1839</v>
      </c>
    </row>
    <row r="215" spans="2:65" s="1" customFormat="1" ht="19.5">
      <c r="B215" s="34"/>
      <c r="D215" s="147" t="s">
        <v>165</v>
      </c>
      <c r="F215" s="148" t="s">
        <v>1840</v>
      </c>
      <c r="I215" s="145"/>
      <c r="L215" s="34"/>
      <c r="M215" s="146"/>
      <c r="T215" s="55"/>
      <c r="AT215" s="18" t="s">
        <v>165</v>
      </c>
      <c r="AU215" s="18" t="s">
        <v>89</v>
      </c>
    </row>
    <row r="216" spans="2:65" s="1" customFormat="1" ht="24.2" customHeight="1">
      <c r="B216" s="129"/>
      <c r="C216" s="130" t="s">
        <v>480</v>
      </c>
      <c r="D216" s="130" t="s">
        <v>146</v>
      </c>
      <c r="E216" s="131" t="s">
        <v>1841</v>
      </c>
      <c r="F216" s="132" t="s">
        <v>1842</v>
      </c>
      <c r="G216" s="133" t="s">
        <v>316</v>
      </c>
      <c r="H216" s="134">
        <v>17.850000000000001</v>
      </c>
      <c r="I216" s="135"/>
      <c r="J216" s="136">
        <f>ROUND(I216*H216,2)</f>
        <v>0</v>
      </c>
      <c r="K216" s="132" t="s">
        <v>3</v>
      </c>
      <c r="L216" s="34"/>
      <c r="M216" s="137" t="s">
        <v>3</v>
      </c>
      <c r="N216" s="138" t="s">
        <v>50</v>
      </c>
      <c r="P216" s="139">
        <f>O216*H216</f>
        <v>0</v>
      </c>
      <c r="Q216" s="139">
        <v>0.4</v>
      </c>
      <c r="R216" s="139">
        <f>Q216*H216</f>
        <v>7.1400000000000006</v>
      </c>
      <c r="S216" s="139">
        <v>0</v>
      </c>
      <c r="T216" s="140">
        <f>S216*H216</f>
        <v>0</v>
      </c>
      <c r="AR216" s="141" t="s">
        <v>169</v>
      </c>
      <c r="AT216" s="141" t="s">
        <v>146</v>
      </c>
      <c r="AU216" s="141" t="s">
        <v>89</v>
      </c>
      <c r="AY216" s="18" t="s">
        <v>143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8" t="s">
        <v>87</v>
      </c>
      <c r="BK216" s="142">
        <f>ROUND(I216*H216,2)</f>
        <v>0</v>
      </c>
      <c r="BL216" s="18" t="s">
        <v>169</v>
      </c>
      <c r="BM216" s="141" t="s">
        <v>1843</v>
      </c>
    </row>
    <row r="217" spans="2:65" s="12" customFormat="1" ht="11.25">
      <c r="B217" s="153"/>
      <c r="D217" s="147" t="s">
        <v>216</v>
      </c>
      <c r="E217" s="154" t="s">
        <v>3</v>
      </c>
      <c r="F217" s="155" t="s">
        <v>1844</v>
      </c>
      <c r="H217" s="154" t="s">
        <v>3</v>
      </c>
      <c r="I217" s="156"/>
      <c r="L217" s="153"/>
      <c r="M217" s="157"/>
      <c r="T217" s="158"/>
      <c r="AT217" s="154" t="s">
        <v>216</v>
      </c>
      <c r="AU217" s="154" t="s">
        <v>89</v>
      </c>
      <c r="AV217" s="12" t="s">
        <v>87</v>
      </c>
      <c r="AW217" s="12" t="s">
        <v>40</v>
      </c>
      <c r="AX217" s="12" t="s">
        <v>79</v>
      </c>
      <c r="AY217" s="154" t="s">
        <v>143</v>
      </c>
    </row>
    <row r="218" spans="2:65" s="13" customFormat="1" ht="11.25">
      <c r="B218" s="159"/>
      <c r="D218" s="147" t="s">
        <v>216</v>
      </c>
      <c r="E218" s="160" t="s">
        <v>3</v>
      </c>
      <c r="F218" s="161" t="s">
        <v>1845</v>
      </c>
      <c r="H218" s="162">
        <v>17.850000000000001</v>
      </c>
      <c r="I218" s="163"/>
      <c r="L218" s="159"/>
      <c r="M218" s="164"/>
      <c r="T218" s="165"/>
      <c r="AT218" s="160" t="s">
        <v>216</v>
      </c>
      <c r="AU218" s="160" t="s">
        <v>89</v>
      </c>
      <c r="AV218" s="13" t="s">
        <v>89</v>
      </c>
      <c r="AW218" s="13" t="s">
        <v>40</v>
      </c>
      <c r="AX218" s="13" t="s">
        <v>79</v>
      </c>
      <c r="AY218" s="160" t="s">
        <v>143</v>
      </c>
    </row>
    <row r="219" spans="2:65" s="14" customFormat="1" ht="11.25">
      <c r="B219" s="166"/>
      <c r="D219" s="147" t="s">
        <v>216</v>
      </c>
      <c r="E219" s="167" t="s">
        <v>3</v>
      </c>
      <c r="F219" s="168" t="s">
        <v>219</v>
      </c>
      <c r="H219" s="169">
        <v>17.850000000000001</v>
      </c>
      <c r="I219" s="170"/>
      <c r="L219" s="166"/>
      <c r="M219" s="171"/>
      <c r="T219" s="172"/>
      <c r="AT219" s="167" t="s">
        <v>216</v>
      </c>
      <c r="AU219" s="167" t="s">
        <v>89</v>
      </c>
      <c r="AV219" s="14" t="s">
        <v>169</v>
      </c>
      <c r="AW219" s="14" t="s">
        <v>40</v>
      </c>
      <c r="AX219" s="14" t="s">
        <v>87</v>
      </c>
      <c r="AY219" s="167" t="s">
        <v>143</v>
      </c>
    </row>
    <row r="220" spans="2:65" s="1" customFormat="1" ht="24.2" customHeight="1">
      <c r="B220" s="129"/>
      <c r="C220" s="130" t="s">
        <v>484</v>
      </c>
      <c r="D220" s="130" t="s">
        <v>146</v>
      </c>
      <c r="E220" s="131" t="s">
        <v>1846</v>
      </c>
      <c r="F220" s="132" t="s">
        <v>1847</v>
      </c>
      <c r="G220" s="133" t="s">
        <v>478</v>
      </c>
      <c r="H220" s="134">
        <v>1</v>
      </c>
      <c r="I220" s="135"/>
      <c r="J220" s="136">
        <f>ROUND(I220*H220,2)</f>
        <v>0</v>
      </c>
      <c r="K220" s="132" t="s">
        <v>3</v>
      </c>
      <c r="L220" s="34"/>
      <c r="M220" s="137" t="s">
        <v>3</v>
      </c>
      <c r="N220" s="138" t="s">
        <v>50</v>
      </c>
      <c r="P220" s="139">
        <f>O220*H220</f>
        <v>0</v>
      </c>
      <c r="Q220" s="139">
        <v>0</v>
      </c>
      <c r="R220" s="139">
        <f>Q220*H220</f>
        <v>0</v>
      </c>
      <c r="S220" s="139">
        <v>0</v>
      </c>
      <c r="T220" s="140">
        <f>S220*H220</f>
        <v>0</v>
      </c>
      <c r="AR220" s="141" t="s">
        <v>169</v>
      </c>
      <c r="AT220" s="141" t="s">
        <v>146</v>
      </c>
      <c r="AU220" s="141" t="s">
        <v>89</v>
      </c>
      <c r="AY220" s="18" t="s">
        <v>143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8" t="s">
        <v>87</v>
      </c>
      <c r="BK220" s="142">
        <f>ROUND(I220*H220,2)</f>
        <v>0</v>
      </c>
      <c r="BL220" s="18" t="s">
        <v>169</v>
      </c>
      <c r="BM220" s="141" t="s">
        <v>1848</v>
      </c>
    </row>
    <row r="221" spans="2:65" s="1" customFormat="1" ht="16.5" customHeight="1">
      <c r="B221" s="129"/>
      <c r="C221" s="130" t="s">
        <v>486</v>
      </c>
      <c r="D221" s="130" t="s">
        <v>146</v>
      </c>
      <c r="E221" s="131" t="s">
        <v>481</v>
      </c>
      <c r="F221" s="132" t="s">
        <v>482</v>
      </c>
      <c r="G221" s="133" t="s">
        <v>478</v>
      </c>
      <c r="H221" s="134">
        <v>1</v>
      </c>
      <c r="I221" s="135"/>
      <c r="J221" s="136">
        <f>ROUND(I221*H221,2)</f>
        <v>0</v>
      </c>
      <c r="K221" s="132" t="s">
        <v>3</v>
      </c>
      <c r="L221" s="34"/>
      <c r="M221" s="137" t="s">
        <v>3</v>
      </c>
      <c r="N221" s="138" t="s">
        <v>50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169</v>
      </c>
      <c r="AT221" s="141" t="s">
        <v>146</v>
      </c>
      <c r="AU221" s="141" t="s">
        <v>89</v>
      </c>
      <c r="AY221" s="18" t="s">
        <v>143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8" t="s">
        <v>87</v>
      </c>
      <c r="BK221" s="142">
        <f>ROUND(I221*H221,2)</f>
        <v>0</v>
      </c>
      <c r="BL221" s="18" t="s">
        <v>169</v>
      </c>
      <c r="BM221" s="141" t="s">
        <v>1849</v>
      </c>
    </row>
    <row r="222" spans="2:65" s="11" customFormat="1" ht="22.9" customHeight="1">
      <c r="B222" s="117"/>
      <c r="D222" s="118" t="s">
        <v>78</v>
      </c>
      <c r="E222" s="127" t="s">
        <v>345</v>
      </c>
      <c r="F222" s="127" t="s">
        <v>346</v>
      </c>
      <c r="I222" s="120"/>
      <c r="J222" s="128">
        <f>BK222</f>
        <v>0</v>
      </c>
      <c r="L222" s="117"/>
      <c r="M222" s="122"/>
      <c r="P222" s="123">
        <f>SUM(P223:P224)</f>
        <v>0</v>
      </c>
      <c r="R222" s="123">
        <f>SUM(R223:R224)</f>
        <v>0</v>
      </c>
      <c r="T222" s="124">
        <f>SUM(T223:T224)</f>
        <v>0</v>
      </c>
      <c r="AR222" s="118" t="s">
        <v>87</v>
      </c>
      <c r="AT222" s="125" t="s">
        <v>78</v>
      </c>
      <c r="AU222" s="125" t="s">
        <v>87</v>
      </c>
      <c r="AY222" s="118" t="s">
        <v>143</v>
      </c>
      <c r="BK222" s="126">
        <f>SUM(BK223:BK224)</f>
        <v>0</v>
      </c>
    </row>
    <row r="223" spans="2:65" s="1" customFormat="1" ht="24.2" customHeight="1">
      <c r="B223" s="129"/>
      <c r="C223" s="130" t="s">
        <v>489</v>
      </c>
      <c r="D223" s="130" t="s">
        <v>146</v>
      </c>
      <c r="E223" s="131" t="s">
        <v>347</v>
      </c>
      <c r="F223" s="132" t="s">
        <v>348</v>
      </c>
      <c r="G223" s="133" t="s">
        <v>261</v>
      </c>
      <c r="H223" s="134">
        <v>88.49</v>
      </c>
      <c r="I223" s="135"/>
      <c r="J223" s="136">
        <f>ROUND(I223*H223,2)</f>
        <v>0</v>
      </c>
      <c r="K223" s="132" t="s">
        <v>150</v>
      </c>
      <c r="L223" s="34"/>
      <c r="M223" s="137" t="s">
        <v>3</v>
      </c>
      <c r="N223" s="138" t="s">
        <v>50</v>
      </c>
      <c r="P223" s="139">
        <f>O223*H223</f>
        <v>0</v>
      </c>
      <c r="Q223" s="139">
        <v>0</v>
      </c>
      <c r="R223" s="139">
        <f>Q223*H223</f>
        <v>0</v>
      </c>
      <c r="S223" s="139">
        <v>0</v>
      </c>
      <c r="T223" s="140">
        <f>S223*H223</f>
        <v>0</v>
      </c>
      <c r="AR223" s="141" t="s">
        <v>169</v>
      </c>
      <c r="AT223" s="141" t="s">
        <v>146</v>
      </c>
      <c r="AU223" s="141" t="s">
        <v>89</v>
      </c>
      <c r="AY223" s="18" t="s">
        <v>143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8" t="s">
        <v>87</v>
      </c>
      <c r="BK223" s="142">
        <f>ROUND(I223*H223,2)</f>
        <v>0</v>
      </c>
      <c r="BL223" s="18" t="s">
        <v>169</v>
      </c>
      <c r="BM223" s="141" t="s">
        <v>1850</v>
      </c>
    </row>
    <row r="224" spans="2:65" s="1" customFormat="1" ht="11.25">
      <c r="B224" s="34"/>
      <c r="D224" s="143" t="s">
        <v>153</v>
      </c>
      <c r="F224" s="144" t="s">
        <v>350</v>
      </c>
      <c r="I224" s="145"/>
      <c r="L224" s="34"/>
      <c r="M224" s="149"/>
      <c r="N224" s="150"/>
      <c r="O224" s="150"/>
      <c r="P224" s="150"/>
      <c r="Q224" s="150"/>
      <c r="R224" s="150"/>
      <c r="S224" s="150"/>
      <c r="T224" s="151"/>
      <c r="AT224" s="18" t="s">
        <v>153</v>
      </c>
      <c r="AU224" s="18" t="s">
        <v>89</v>
      </c>
    </row>
    <row r="225" spans="2:12" s="1" customFormat="1" ht="6.95" customHeight="1">
      <c r="B225" s="43"/>
      <c r="C225" s="44"/>
      <c r="D225" s="44"/>
      <c r="E225" s="44"/>
      <c r="F225" s="44"/>
      <c r="G225" s="44"/>
      <c r="H225" s="44"/>
      <c r="I225" s="44"/>
      <c r="J225" s="44"/>
      <c r="K225" s="44"/>
      <c r="L225" s="34"/>
    </row>
  </sheetData>
  <autoFilter ref="C83:K224" xr:uid="{00000000-0009-0000-0000-000009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900-000000000000}"/>
    <hyperlink ref="F93" r:id="rId2" xr:uid="{00000000-0004-0000-0900-000001000000}"/>
    <hyperlink ref="F101" r:id="rId3" xr:uid="{00000000-0004-0000-0900-000002000000}"/>
    <hyperlink ref="F106" r:id="rId4" xr:uid="{00000000-0004-0000-0900-000003000000}"/>
    <hyperlink ref="F111" r:id="rId5" xr:uid="{00000000-0004-0000-0900-000004000000}"/>
    <hyperlink ref="F115" r:id="rId6" xr:uid="{00000000-0004-0000-0900-000005000000}"/>
    <hyperlink ref="F120" r:id="rId7" xr:uid="{00000000-0004-0000-0900-000006000000}"/>
    <hyperlink ref="F125" r:id="rId8" xr:uid="{00000000-0004-0000-0900-000007000000}"/>
    <hyperlink ref="F130" r:id="rId9" xr:uid="{00000000-0004-0000-0900-000008000000}"/>
    <hyperlink ref="F139" r:id="rId10" xr:uid="{00000000-0004-0000-0900-000009000000}"/>
    <hyperlink ref="F144" r:id="rId11" xr:uid="{00000000-0004-0000-0900-00000A000000}"/>
    <hyperlink ref="F175" r:id="rId12" xr:uid="{00000000-0004-0000-0900-00000B000000}"/>
    <hyperlink ref="F180" r:id="rId13" xr:uid="{00000000-0004-0000-0900-00000C000000}"/>
    <hyperlink ref="F185" r:id="rId14" xr:uid="{00000000-0004-0000-0900-00000D000000}"/>
    <hyperlink ref="F211" r:id="rId15" xr:uid="{00000000-0004-0000-0900-00000E000000}"/>
    <hyperlink ref="F213" r:id="rId16" xr:uid="{00000000-0004-0000-0900-00000F000000}"/>
    <hyperlink ref="F224" r:id="rId17" xr:uid="{00000000-0004-0000-0900-00001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H35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1851</v>
      </c>
      <c r="H4" s="21"/>
    </row>
    <row r="5" spans="2:8" ht="12" customHeight="1">
      <c r="B5" s="21"/>
      <c r="C5" s="25" t="s">
        <v>14</v>
      </c>
      <c r="D5" s="312" t="s">
        <v>15</v>
      </c>
      <c r="E5" s="308"/>
      <c r="F5" s="308"/>
      <c r="H5" s="21"/>
    </row>
    <row r="6" spans="2:8" ht="36.950000000000003" customHeight="1">
      <c r="B6" s="21"/>
      <c r="C6" s="27" t="s">
        <v>17</v>
      </c>
      <c r="D6" s="309" t="s">
        <v>18</v>
      </c>
      <c r="E6" s="308"/>
      <c r="F6" s="308"/>
      <c r="H6" s="21"/>
    </row>
    <row r="7" spans="2:8" ht="16.5" customHeight="1">
      <c r="B7" s="21"/>
      <c r="C7" s="28" t="s">
        <v>24</v>
      </c>
      <c r="D7" s="51" t="str">
        <f>'Rekapitulace stavby'!AN8</f>
        <v>6. 7. 2025</v>
      </c>
      <c r="H7" s="21"/>
    </row>
    <row r="8" spans="2:8" s="1" customFormat="1" ht="10.9" customHeight="1">
      <c r="B8" s="34"/>
      <c r="H8" s="34"/>
    </row>
    <row r="9" spans="2:8" s="10" customFormat="1" ht="29.25" customHeight="1">
      <c r="B9" s="109"/>
      <c r="C9" s="110" t="s">
        <v>60</v>
      </c>
      <c r="D9" s="111" t="s">
        <v>61</v>
      </c>
      <c r="E9" s="111" t="s">
        <v>131</v>
      </c>
      <c r="F9" s="112" t="s">
        <v>1852</v>
      </c>
      <c r="H9" s="109"/>
    </row>
    <row r="10" spans="2:8" s="1" customFormat="1" ht="26.45" customHeight="1">
      <c r="B10" s="34"/>
      <c r="C10" s="193" t="s">
        <v>90</v>
      </c>
      <c r="D10" s="193" t="s">
        <v>91</v>
      </c>
      <c r="H10" s="34"/>
    </row>
    <row r="11" spans="2:8" s="1" customFormat="1" ht="16.899999999999999" customHeight="1">
      <c r="B11" s="34"/>
      <c r="C11" s="194" t="s">
        <v>194</v>
      </c>
      <c r="D11" s="195" t="s">
        <v>195</v>
      </c>
      <c r="E11" s="196" t="s">
        <v>196</v>
      </c>
      <c r="F11" s="197">
        <v>40.031999999999996</v>
      </c>
      <c r="H11" s="34"/>
    </row>
    <row r="12" spans="2:8" s="1" customFormat="1" ht="16.899999999999999" customHeight="1">
      <c r="B12" s="34"/>
      <c r="C12" s="198" t="s">
        <v>3</v>
      </c>
      <c r="D12" s="198" t="s">
        <v>230</v>
      </c>
      <c r="E12" s="18" t="s">
        <v>3</v>
      </c>
      <c r="F12" s="199">
        <v>0</v>
      </c>
      <c r="H12" s="34"/>
    </row>
    <row r="13" spans="2:8" s="1" customFormat="1" ht="16.899999999999999" customHeight="1">
      <c r="B13" s="34"/>
      <c r="C13" s="198" t="s">
        <v>3</v>
      </c>
      <c r="D13" s="198" t="s">
        <v>231</v>
      </c>
      <c r="E13" s="18" t="s">
        <v>3</v>
      </c>
      <c r="F13" s="199">
        <v>0</v>
      </c>
      <c r="H13" s="34"/>
    </row>
    <row r="14" spans="2:8" s="1" customFormat="1" ht="16.899999999999999" customHeight="1">
      <c r="B14" s="34"/>
      <c r="C14" s="198" t="s">
        <v>3</v>
      </c>
      <c r="D14" s="198" t="s">
        <v>232</v>
      </c>
      <c r="E14" s="18" t="s">
        <v>3</v>
      </c>
      <c r="F14" s="199">
        <v>52.155000000000001</v>
      </c>
      <c r="H14" s="34"/>
    </row>
    <row r="15" spans="2:8" s="1" customFormat="1" ht="16.899999999999999" customHeight="1">
      <c r="B15" s="34"/>
      <c r="C15" s="198" t="s">
        <v>3</v>
      </c>
      <c r="D15" s="198" t="s">
        <v>233</v>
      </c>
      <c r="E15" s="18" t="s">
        <v>3</v>
      </c>
      <c r="F15" s="199">
        <v>0</v>
      </c>
      <c r="H15" s="34"/>
    </row>
    <row r="16" spans="2:8" s="1" customFormat="1" ht="16.899999999999999" customHeight="1">
      <c r="B16" s="34"/>
      <c r="C16" s="198" t="s">
        <v>3</v>
      </c>
      <c r="D16" s="198" t="s">
        <v>234</v>
      </c>
      <c r="E16" s="18" t="s">
        <v>3</v>
      </c>
      <c r="F16" s="199">
        <v>-12.122999999999999</v>
      </c>
      <c r="H16" s="34"/>
    </row>
    <row r="17" spans="2:8" s="1" customFormat="1" ht="16.899999999999999" customHeight="1">
      <c r="B17" s="34"/>
      <c r="C17" s="198" t="s">
        <v>194</v>
      </c>
      <c r="D17" s="198" t="s">
        <v>219</v>
      </c>
      <c r="E17" s="18" t="s">
        <v>3</v>
      </c>
      <c r="F17" s="199">
        <v>40.031999999999996</v>
      </c>
      <c r="H17" s="34"/>
    </row>
    <row r="18" spans="2:8" s="1" customFormat="1" ht="16.899999999999999" customHeight="1">
      <c r="B18" s="34"/>
      <c r="C18" s="200" t="s">
        <v>1853</v>
      </c>
      <c r="H18" s="34"/>
    </row>
    <row r="19" spans="2:8" s="1" customFormat="1" ht="16.899999999999999" customHeight="1">
      <c r="B19" s="34"/>
      <c r="C19" s="198" t="s">
        <v>226</v>
      </c>
      <c r="D19" s="198" t="s">
        <v>1854</v>
      </c>
      <c r="E19" s="18" t="s">
        <v>196</v>
      </c>
      <c r="F19" s="199">
        <v>40.031999999999996</v>
      </c>
      <c r="H19" s="34"/>
    </row>
    <row r="20" spans="2:8" s="1" customFormat="1" ht="16.899999999999999" customHeight="1">
      <c r="B20" s="34"/>
      <c r="C20" s="198" t="s">
        <v>241</v>
      </c>
      <c r="D20" s="198" t="s">
        <v>1855</v>
      </c>
      <c r="E20" s="18" t="s">
        <v>196</v>
      </c>
      <c r="F20" s="199">
        <v>37.573999999999998</v>
      </c>
      <c r="H20" s="34"/>
    </row>
    <row r="21" spans="2:8" s="1" customFormat="1" ht="16.899999999999999" customHeight="1">
      <c r="B21" s="34"/>
      <c r="C21" s="198" t="s">
        <v>247</v>
      </c>
      <c r="D21" s="198" t="s">
        <v>1856</v>
      </c>
      <c r="E21" s="18" t="s">
        <v>196</v>
      </c>
      <c r="F21" s="199">
        <v>112.72199999999999</v>
      </c>
      <c r="H21" s="34"/>
    </row>
    <row r="22" spans="2:8" s="1" customFormat="1" ht="16.899999999999999" customHeight="1">
      <c r="B22" s="34"/>
      <c r="C22" s="198" t="s">
        <v>259</v>
      </c>
      <c r="D22" s="198" t="s">
        <v>1857</v>
      </c>
      <c r="E22" s="18" t="s">
        <v>261</v>
      </c>
      <c r="F22" s="199">
        <v>63.875999999999998</v>
      </c>
      <c r="H22" s="34"/>
    </row>
    <row r="23" spans="2:8" s="1" customFormat="1" ht="16.899999999999999" customHeight="1">
      <c r="B23" s="34"/>
      <c r="C23" s="194" t="s">
        <v>198</v>
      </c>
      <c r="D23" s="195" t="s">
        <v>199</v>
      </c>
      <c r="E23" s="196" t="s">
        <v>196</v>
      </c>
      <c r="F23" s="197">
        <v>2.4580000000000002</v>
      </c>
      <c r="H23" s="34"/>
    </row>
    <row r="24" spans="2:8" s="1" customFormat="1" ht="16.899999999999999" customHeight="1">
      <c r="B24" s="34"/>
      <c r="C24" s="198" t="s">
        <v>3</v>
      </c>
      <c r="D24" s="198" t="s">
        <v>277</v>
      </c>
      <c r="E24" s="18" t="s">
        <v>3</v>
      </c>
      <c r="F24" s="199">
        <v>0</v>
      </c>
      <c r="H24" s="34"/>
    </row>
    <row r="25" spans="2:8" s="1" customFormat="1" ht="16.899999999999999" customHeight="1">
      <c r="B25" s="34"/>
      <c r="C25" s="198" t="s">
        <v>3</v>
      </c>
      <c r="D25" s="198" t="s">
        <v>278</v>
      </c>
      <c r="E25" s="18" t="s">
        <v>3</v>
      </c>
      <c r="F25" s="199">
        <v>2.4580000000000002</v>
      </c>
      <c r="H25" s="34"/>
    </row>
    <row r="26" spans="2:8" s="1" customFormat="1" ht="16.899999999999999" customHeight="1">
      <c r="B26" s="34"/>
      <c r="C26" s="198" t="s">
        <v>198</v>
      </c>
      <c r="D26" s="198" t="s">
        <v>219</v>
      </c>
      <c r="E26" s="18" t="s">
        <v>3</v>
      </c>
      <c r="F26" s="199">
        <v>2.4580000000000002</v>
      </c>
      <c r="H26" s="34"/>
    </row>
    <row r="27" spans="2:8" s="1" customFormat="1" ht="16.899999999999999" customHeight="1">
      <c r="B27" s="34"/>
      <c r="C27" s="200" t="s">
        <v>1853</v>
      </c>
      <c r="H27" s="34"/>
    </row>
    <row r="28" spans="2:8" s="1" customFormat="1" ht="16.899999999999999" customHeight="1">
      <c r="B28" s="34"/>
      <c r="C28" s="198" t="s">
        <v>273</v>
      </c>
      <c r="D28" s="198" t="s">
        <v>1858</v>
      </c>
      <c r="E28" s="18" t="s">
        <v>196</v>
      </c>
      <c r="F28" s="199">
        <v>2.4580000000000002</v>
      </c>
      <c r="H28" s="34"/>
    </row>
    <row r="29" spans="2:8" s="1" customFormat="1" ht="16.899999999999999" customHeight="1">
      <c r="B29" s="34"/>
      <c r="C29" s="198" t="s">
        <v>235</v>
      </c>
      <c r="D29" s="198" t="s">
        <v>1859</v>
      </c>
      <c r="E29" s="18" t="s">
        <v>196</v>
      </c>
      <c r="F29" s="199">
        <v>4.9160000000000004</v>
      </c>
      <c r="H29" s="34"/>
    </row>
    <row r="30" spans="2:8" s="1" customFormat="1" ht="16.899999999999999" customHeight="1">
      <c r="B30" s="34"/>
      <c r="C30" s="198" t="s">
        <v>241</v>
      </c>
      <c r="D30" s="198" t="s">
        <v>1855</v>
      </c>
      <c r="E30" s="18" t="s">
        <v>196</v>
      </c>
      <c r="F30" s="199">
        <v>37.573999999999998</v>
      </c>
      <c r="H30" s="34"/>
    </row>
    <row r="31" spans="2:8" s="1" customFormat="1" ht="16.899999999999999" customHeight="1">
      <c r="B31" s="34"/>
      <c r="C31" s="198" t="s">
        <v>247</v>
      </c>
      <c r="D31" s="198" t="s">
        <v>1856</v>
      </c>
      <c r="E31" s="18" t="s">
        <v>196</v>
      </c>
      <c r="F31" s="199">
        <v>112.72199999999999</v>
      </c>
      <c r="H31" s="34"/>
    </row>
    <row r="32" spans="2:8" s="1" customFormat="1" ht="16.899999999999999" customHeight="1">
      <c r="B32" s="34"/>
      <c r="C32" s="198" t="s">
        <v>253</v>
      </c>
      <c r="D32" s="198" t="s">
        <v>1860</v>
      </c>
      <c r="E32" s="18" t="s">
        <v>196</v>
      </c>
      <c r="F32" s="199">
        <v>2.4580000000000002</v>
      </c>
      <c r="H32" s="34"/>
    </row>
    <row r="33" spans="2:8" s="1" customFormat="1" ht="16.899999999999999" customHeight="1">
      <c r="B33" s="34"/>
      <c r="C33" s="198" t="s">
        <v>259</v>
      </c>
      <c r="D33" s="198" t="s">
        <v>1857</v>
      </c>
      <c r="E33" s="18" t="s">
        <v>261</v>
      </c>
      <c r="F33" s="199">
        <v>63.875999999999998</v>
      </c>
      <c r="H33" s="34"/>
    </row>
    <row r="34" spans="2:8" s="1" customFormat="1" ht="16.899999999999999" customHeight="1">
      <c r="B34" s="34"/>
      <c r="C34" s="198" t="s">
        <v>267</v>
      </c>
      <c r="D34" s="198" t="s">
        <v>1861</v>
      </c>
      <c r="E34" s="18" t="s">
        <v>196</v>
      </c>
      <c r="F34" s="199">
        <v>2.4580000000000002</v>
      </c>
      <c r="H34" s="34"/>
    </row>
    <row r="35" spans="2:8" s="1" customFormat="1" ht="26.45" customHeight="1">
      <c r="B35" s="34"/>
      <c r="C35" s="193" t="s">
        <v>94</v>
      </c>
      <c r="D35" s="193" t="s">
        <v>95</v>
      </c>
      <c r="H35" s="34"/>
    </row>
    <row r="36" spans="2:8" s="1" customFormat="1" ht="16.899999999999999" customHeight="1">
      <c r="B36" s="34"/>
      <c r="C36" s="194" t="s">
        <v>194</v>
      </c>
      <c r="D36" s="195" t="s">
        <v>195</v>
      </c>
      <c r="E36" s="196" t="s">
        <v>196</v>
      </c>
      <c r="F36" s="197">
        <v>187.52199999999999</v>
      </c>
      <c r="H36" s="34"/>
    </row>
    <row r="37" spans="2:8" s="1" customFormat="1" ht="16.899999999999999" customHeight="1">
      <c r="B37" s="34"/>
      <c r="C37" s="198" t="s">
        <v>3</v>
      </c>
      <c r="D37" s="198" t="s">
        <v>230</v>
      </c>
      <c r="E37" s="18" t="s">
        <v>3</v>
      </c>
      <c r="F37" s="199">
        <v>0</v>
      </c>
      <c r="H37" s="34"/>
    </row>
    <row r="38" spans="2:8" s="1" customFormat="1" ht="16.899999999999999" customHeight="1">
      <c r="B38" s="34"/>
      <c r="C38" s="198" t="s">
        <v>3</v>
      </c>
      <c r="D38" s="198" t="s">
        <v>364</v>
      </c>
      <c r="E38" s="18" t="s">
        <v>3</v>
      </c>
      <c r="F38" s="199">
        <v>0</v>
      </c>
      <c r="H38" s="34"/>
    </row>
    <row r="39" spans="2:8" s="1" customFormat="1" ht="16.899999999999999" customHeight="1">
      <c r="B39" s="34"/>
      <c r="C39" s="198" t="s">
        <v>3</v>
      </c>
      <c r="D39" s="198" t="s">
        <v>365</v>
      </c>
      <c r="E39" s="18" t="s">
        <v>3</v>
      </c>
      <c r="F39" s="199">
        <v>134.03200000000001</v>
      </c>
      <c r="H39" s="34"/>
    </row>
    <row r="40" spans="2:8" s="1" customFormat="1" ht="16.899999999999999" customHeight="1">
      <c r="B40" s="34"/>
      <c r="C40" s="198" t="s">
        <v>3</v>
      </c>
      <c r="D40" s="198" t="s">
        <v>366</v>
      </c>
      <c r="E40" s="18" t="s">
        <v>3</v>
      </c>
      <c r="F40" s="199">
        <v>0</v>
      </c>
      <c r="H40" s="34"/>
    </row>
    <row r="41" spans="2:8" s="1" customFormat="1" ht="16.899999999999999" customHeight="1">
      <c r="B41" s="34"/>
      <c r="C41" s="198" t="s">
        <v>3</v>
      </c>
      <c r="D41" s="198" t="s">
        <v>367</v>
      </c>
      <c r="E41" s="18" t="s">
        <v>3</v>
      </c>
      <c r="F41" s="199">
        <v>63.84</v>
      </c>
      <c r="H41" s="34"/>
    </row>
    <row r="42" spans="2:8" s="1" customFormat="1" ht="16.899999999999999" customHeight="1">
      <c r="B42" s="34"/>
      <c r="C42" s="198" t="s">
        <v>3</v>
      </c>
      <c r="D42" s="198" t="s">
        <v>368</v>
      </c>
      <c r="E42" s="18" t="s">
        <v>3</v>
      </c>
      <c r="F42" s="199">
        <v>0</v>
      </c>
      <c r="H42" s="34"/>
    </row>
    <row r="43" spans="2:8" s="1" customFormat="1" ht="16.899999999999999" customHeight="1">
      <c r="B43" s="34"/>
      <c r="C43" s="198" t="s">
        <v>3</v>
      </c>
      <c r="D43" s="198" t="s">
        <v>369</v>
      </c>
      <c r="E43" s="18" t="s">
        <v>3</v>
      </c>
      <c r="F43" s="199">
        <v>56.591999999999999</v>
      </c>
      <c r="H43" s="34"/>
    </row>
    <row r="44" spans="2:8" s="1" customFormat="1" ht="16.899999999999999" customHeight="1">
      <c r="B44" s="34"/>
      <c r="C44" s="198" t="s">
        <v>3</v>
      </c>
      <c r="D44" s="198" t="s">
        <v>233</v>
      </c>
      <c r="E44" s="18" t="s">
        <v>3</v>
      </c>
      <c r="F44" s="199">
        <v>0</v>
      </c>
      <c r="H44" s="34"/>
    </row>
    <row r="45" spans="2:8" s="1" customFormat="1" ht="16.899999999999999" customHeight="1">
      <c r="B45" s="34"/>
      <c r="C45" s="198" t="s">
        <v>3</v>
      </c>
      <c r="D45" s="198" t="s">
        <v>370</v>
      </c>
      <c r="E45" s="18" t="s">
        <v>3</v>
      </c>
      <c r="F45" s="199">
        <v>-42.494</v>
      </c>
      <c r="H45" s="34"/>
    </row>
    <row r="46" spans="2:8" s="1" customFormat="1" ht="16.899999999999999" customHeight="1">
      <c r="B46" s="34"/>
      <c r="C46" s="198" t="s">
        <v>3</v>
      </c>
      <c r="D46" s="198" t="s">
        <v>371</v>
      </c>
      <c r="E46" s="18" t="s">
        <v>3</v>
      </c>
      <c r="F46" s="199">
        <v>0</v>
      </c>
      <c r="H46" s="34"/>
    </row>
    <row r="47" spans="2:8" s="1" customFormat="1" ht="16.899999999999999" customHeight="1">
      <c r="B47" s="34"/>
      <c r="C47" s="198" t="s">
        <v>3</v>
      </c>
      <c r="D47" s="198" t="s">
        <v>372</v>
      </c>
      <c r="E47" s="18" t="s">
        <v>3</v>
      </c>
      <c r="F47" s="199">
        <v>-24.448</v>
      </c>
      <c r="H47" s="34"/>
    </row>
    <row r="48" spans="2:8" s="1" customFormat="1" ht="16.899999999999999" customHeight="1">
      <c r="B48" s="34"/>
      <c r="C48" s="198" t="s">
        <v>194</v>
      </c>
      <c r="D48" s="198" t="s">
        <v>219</v>
      </c>
      <c r="E48" s="18" t="s">
        <v>3</v>
      </c>
      <c r="F48" s="199">
        <v>187.52199999999999</v>
      </c>
      <c r="H48" s="34"/>
    </row>
    <row r="49" spans="2:8" s="1" customFormat="1" ht="16.899999999999999" customHeight="1">
      <c r="B49" s="34"/>
      <c r="C49" s="200" t="s">
        <v>1853</v>
      </c>
      <c r="H49" s="34"/>
    </row>
    <row r="50" spans="2:8" s="1" customFormat="1" ht="16.899999999999999" customHeight="1">
      <c r="B50" s="34"/>
      <c r="C50" s="198" t="s">
        <v>226</v>
      </c>
      <c r="D50" s="198" t="s">
        <v>1854</v>
      </c>
      <c r="E50" s="18" t="s">
        <v>196</v>
      </c>
      <c r="F50" s="199">
        <v>187.52199999999999</v>
      </c>
      <c r="H50" s="34"/>
    </row>
    <row r="51" spans="2:8" s="1" customFormat="1" ht="16.899999999999999" customHeight="1">
      <c r="B51" s="34"/>
      <c r="C51" s="198" t="s">
        <v>241</v>
      </c>
      <c r="D51" s="198" t="s">
        <v>1855</v>
      </c>
      <c r="E51" s="18" t="s">
        <v>196</v>
      </c>
      <c r="F51" s="199">
        <v>171.066</v>
      </c>
      <c r="H51" s="34"/>
    </row>
    <row r="52" spans="2:8" s="1" customFormat="1" ht="16.899999999999999" customHeight="1">
      <c r="B52" s="34"/>
      <c r="C52" s="198" t="s">
        <v>247</v>
      </c>
      <c r="D52" s="198" t="s">
        <v>1856</v>
      </c>
      <c r="E52" s="18" t="s">
        <v>196</v>
      </c>
      <c r="F52" s="199">
        <v>513.19799999999998</v>
      </c>
      <c r="H52" s="34"/>
    </row>
    <row r="53" spans="2:8" s="1" customFormat="1" ht="16.899999999999999" customHeight="1">
      <c r="B53" s="34"/>
      <c r="C53" s="198" t="s">
        <v>259</v>
      </c>
      <c r="D53" s="198" t="s">
        <v>1857</v>
      </c>
      <c r="E53" s="18" t="s">
        <v>261</v>
      </c>
      <c r="F53" s="199">
        <v>171.066</v>
      </c>
      <c r="H53" s="34"/>
    </row>
    <row r="54" spans="2:8" s="1" customFormat="1" ht="16.899999999999999" customHeight="1">
      <c r="B54" s="34"/>
      <c r="C54" s="194" t="s">
        <v>198</v>
      </c>
      <c r="D54" s="195" t="s">
        <v>199</v>
      </c>
      <c r="E54" s="196" t="s">
        <v>196</v>
      </c>
      <c r="F54" s="197">
        <v>16.456</v>
      </c>
      <c r="H54" s="34"/>
    </row>
    <row r="55" spans="2:8" s="1" customFormat="1" ht="16.899999999999999" customHeight="1">
      <c r="B55" s="34"/>
      <c r="C55" s="198" t="s">
        <v>3</v>
      </c>
      <c r="D55" s="198" t="s">
        <v>277</v>
      </c>
      <c r="E55" s="18" t="s">
        <v>3</v>
      </c>
      <c r="F55" s="199">
        <v>0</v>
      </c>
      <c r="H55" s="34"/>
    </row>
    <row r="56" spans="2:8" s="1" customFormat="1" ht="16.899999999999999" customHeight="1">
      <c r="B56" s="34"/>
      <c r="C56" s="198" t="s">
        <v>3</v>
      </c>
      <c r="D56" s="198" t="s">
        <v>396</v>
      </c>
      <c r="E56" s="18" t="s">
        <v>3</v>
      </c>
      <c r="F56" s="199">
        <v>0</v>
      </c>
      <c r="H56" s="34"/>
    </row>
    <row r="57" spans="2:8" s="1" customFormat="1" ht="16.899999999999999" customHeight="1">
      <c r="B57" s="34"/>
      <c r="C57" s="198" t="s">
        <v>3</v>
      </c>
      <c r="D57" s="198" t="s">
        <v>397</v>
      </c>
      <c r="E57" s="18" t="s">
        <v>3</v>
      </c>
      <c r="F57" s="199">
        <v>1.6859999999999999</v>
      </c>
      <c r="H57" s="34"/>
    </row>
    <row r="58" spans="2:8" s="1" customFormat="1" ht="16.899999999999999" customHeight="1">
      <c r="B58" s="34"/>
      <c r="C58" s="198" t="s">
        <v>3</v>
      </c>
      <c r="D58" s="198" t="s">
        <v>398</v>
      </c>
      <c r="E58" s="18" t="s">
        <v>3</v>
      </c>
      <c r="F58" s="199">
        <v>0</v>
      </c>
      <c r="H58" s="34"/>
    </row>
    <row r="59" spans="2:8" s="1" customFormat="1" ht="16.899999999999999" customHeight="1">
      <c r="B59" s="34"/>
      <c r="C59" s="198" t="s">
        <v>3</v>
      </c>
      <c r="D59" s="198" t="s">
        <v>399</v>
      </c>
      <c r="E59" s="18" t="s">
        <v>3</v>
      </c>
      <c r="F59" s="199">
        <v>14.77</v>
      </c>
      <c r="H59" s="34"/>
    </row>
    <row r="60" spans="2:8" s="1" customFormat="1" ht="16.899999999999999" customHeight="1">
      <c r="B60" s="34"/>
      <c r="C60" s="198" t="s">
        <v>198</v>
      </c>
      <c r="D60" s="198" t="s">
        <v>219</v>
      </c>
      <c r="E60" s="18" t="s">
        <v>3</v>
      </c>
      <c r="F60" s="199">
        <v>16.456</v>
      </c>
      <c r="H60" s="34"/>
    </row>
    <row r="61" spans="2:8" s="1" customFormat="1" ht="16.899999999999999" customHeight="1">
      <c r="B61" s="34"/>
      <c r="C61" s="200" t="s">
        <v>1853</v>
      </c>
      <c r="H61" s="34"/>
    </row>
    <row r="62" spans="2:8" s="1" customFormat="1" ht="16.899999999999999" customHeight="1">
      <c r="B62" s="34"/>
      <c r="C62" s="198" t="s">
        <v>273</v>
      </c>
      <c r="D62" s="198" t="s">
        <v>1858</v>
      </c>
      <c r="E62" s="18" t="s">
        <v>196</v>
      </c>
      <c r="F62" s="199">
        <v>16.456</v>
      </c>
      <c r="H62" s="34"/>
    </row>
    <row r="63" spans="2:8" s="1" customFormat="1" ht="16.899999999999999" customHeight="1">
      <c r="B63" s="34"/>
      <c r="C63" s="198" t="s">
        <v>373</v>
      </c>
      <c r="D63" s="198" t="s">
        <v>1862</v>
      </c>
      <c r="E63" s="18" t="s">
        <v>196</v>
      </c>
      <c r="F63" s="199">
        <v>32.911999999999999</v>
      </c>
      <c r="H63" s="34"/>
    </row>
    <row r="64" spans="2:8" s="1" customFormat="1" ht="16.899999999999999" customHeight="1">
      <c r="B64" s="34"/>
      <c r="C64" s="198" t="s">
        <v>241</v>
      </c>
      <c r="D64" s="198" t="s">
        <v>1855</v>
      </c>
      <c r="E64" s="18" t="s">
        <v>196</v>
      </c>
      <c r="F64" s="199">
        <v>171.066</v>
      </c>
      <c r="H64" s="34"/>
    </row>
    <row r="65" spans="2:8" s="1" customFormat="1" ht="16.899999999999999" customHeight="1">
      <c r="B65" s="34"/>
      <c r="C65" s="198" t="s">
        <v>247</v>
      </c>
      <c r="D65" s="198" t="s">
        <v>1856</v>
      </c>
      <c r="E65" s="18" t="s">
        <v>196</v>
      </c>
      <c r="F65" s="199">
        <v>513.19799999999998</v>
      </c>
      <c r="H65" s="34"/>
    </row>
    <row r="66" spans="2:8" s="1" customFormat="1" ht="16.899999999999999" customHeight="1">
      <c r="B66" s="34"/>
      <c r="C66" s="198" t="s">
        <v>253</v>
      </c>
      <c r="D66" s="198" t="s">
        <v>1860</v>
      </c>
      <c r="E66" s="18" t="s">
        <v>196</v>
      </c>
      <c r="F66" s="199">
        <v>16.456</v>
      </c>
      <c r="H66" s="34"/>
    </row>
    <row r="67" spans="2:8" s="1" customFormat="1" ht="16.899999999999999" customHeight="1">
      <c r="B67" s="34"/>
      <c r="C67" s="198" t="s">
        <v>259</v>
      </c>
      <c r="D67" s="198" t="s">
        <v>1857</v>
      </c>
      <c r="E67" s="18" t="s">
        <v>261</v>
      </c>
      <c r="F67" s="199">
        <v>171.066</v>
      </c>
      <c r="H67" s="34"/>
    </row>
    <row r="68" spans="2:8" s="1" customFormat="1" ht="16.899999999999999" customHeight="1">
      <c r="B68" s="34"/>
      <c r="C68" s="198" t="s">
        <v>267</v>
      </c>
      <c r="D68" s="198" t="s">
        <v>1861</v>
      </c>
      <c r="E68" s="18" t="s">
        <v>196</v>
      </c>
      <c r="F68" s="199">
        <v>40.904000000000003</v>
      </c>
      <c r="H68" s="34"/>
    </row>
    <row r="69" spans="2:8" s="1" customFormat="1" ht="26.45" customHeight="1">
      <c r="B69" s="34"/>
      <c r="C69" s="193" t="s">
        <v>97</v>
      </c>
      <c r="D69" s="193" t="s">
        <v>98</v>
      </c>
      <c r="H69" s="34"/>
    </row>
    <row r="70" spans="2:8" s="1" customFormat="1" ht="16.899999999999999" customHeight="1">
      <c r="B70" s="34"/>
      <c r="C70" s="194" t="s">
        <v>194</v>
      </c>
      <c r="D70" s="195" t="s">
        <v>195</v>
      </c>
      <c r="E70" s="196" t="s">
        <v>196</v>
      </c>
      <c r="F70" s="197">
        <v>190.30600000000001</v>
      </c>
      <c r="H70" s="34"/>
    </row>
    <row r="71" spans="2:8" s="1" customFormat="1" ht="16.899999999999999" customHeight="1">
      <c r="B71" s="34"/>
      <c r="C71" s="198" t="s">
        <v>3</v>
      </c>
      <c r="D71" s="198" t="s">
        <v>230</v>
      </c>
      <c r="E71" s="18" t="s">
        <v>3</v>
      </c>
      <c r="F71" s="199">
        <v>0</v>
      </c>
      <c r="H71" s="34"/>
    </row>
    <row r="72" spans="2:8" s="1" customFormat="1" ht="16.899999999999999" customHeight="1">
      <c r="B72" s="34"/>
      <c r="C72" s="198" t="s">
        <v>3</v>
      </c>
      <c r="D72" s="198" t="s">
        <v>501</v>
      </c>
      <c r="E72" s="18" t="s">
        <v>3</v>
      </c>
      <c r="F72" s="199">
        <v>0</v>
      </c>
      <c r="H72" s="34"/>
    </row>
    <row r="73" spans="2:8" s="1" customFormat="1" ht="16.899999999999999" customHeight="1">
      <c r="B73" s="34"/>
      <c r="C73" s="198" t="s">
        <v>3</v>
      </c>
      <c r="D73" s="198" t="s">
        <v>502</v>
      </c>
      <c r="E73" s="18" t="s">
        <v>3</v>
      </c>
      <c r="F73" s="199">
        <v>103.233</v>
      </c>
      <c r="H73" s="34"/>
    </row>
    <row r="74" spans="2:8" s="1" customFormat="1" ht="16.899999999999999" customHeight="1">
      <c r="B74" s="34"/>
      <c r="C74" s="198" t="s">
        <v>3</v>
      </c>
      <c r="D74" s="198" t="s">
        <v>503</v>
      </c>
      <c r="E74" s="18" t="s">
        <v>3</v>
      </c>
      <c r="F74" s="199">
        <v>0</v>
      </c>
      <c r="H74" s="34"/>
    </row>
    <row r="75" spans="2:8" s="1" customFormat="1" ht="16.899999999999999" customHeight="1">
      <c r="B75" s="34"/>
      <c r="C75" s="198" t="s">
        <v>3</v>
      </c>
      <c r="D75" s="198" t="s">
        <v>504</v>
      </c>
      <c r="E75" s="18" t="s">
        <v>3</v>
      </c>
      <c r="F75" s="199">
        <v>60.085000000000001</v>
      </c>
      <c r="H75" s="34"/>
    </row>
    <row r="76" spans="2:8" s="1" customFormat="1" ht="16.899999999999999" customHeight="1">
      <c r="B76" s="34"/>
      <c r="C76" s="198" t="s">
        <v>3</v>
      </c>
      <c r="D76" s="198" t="s">
        <v>505</v>
      </c>
      <c r="E76" s="18" t="s">
        <v>3</v>
      </c>
      <c r="F76" s="199">
        <v>0</v>
      </c>
      <c r="H76" s="34"/>
    </row>
    <row r="77" spans="2:8" s="1" customFormat="1" ht="16.899999999999999" customHeight="1">
      <c r="B77" s="34"/>
      <c r="C77" s="198" t="s">
        <v>3</v>
      </c>
      <c r="D77" s="198" t="s">
        <v>506</v>
      </c>
      <c r="E77" s="18" t="s">
        <v>3</v>
      </c>
      <c r="F77" s="199">
        <v>104.512</v>
      </c>
      <c r="H77" s="34"/>
    </row>
    <row r="78" spans="2:8" s="1" customFormat="1" ht="16.899999999999999" customHeight="1">
      <c r="B78" s="34"/>
      <c r="C78" s="198" t="s">
        <v>3</v>
      </c>
      <c r="D78" s="198" t="s">
        <v>507</v>
      </c>
      <c r="E78" s="18" t="s">
        <v>3</v>
      </c>
      <c r="F78" s="199">
        <v>0</v>
      </c>
      <c r="H78" s="34"/>
    </row>
    <row r="79" spans="2:8" s="1" customFormat="1" ht="16.899999999999999" customHeight="1">
      <c r="B79" s="34"/>
      <c r="C79" s="198" t="s">
        <v>3</v>
      </c>
      <c r="D79" s="198" t="s">
        <v>508</v>
      </c>
      <c r="E79" s="18" t="s">
        <v>3</v>
      </c>
      <c r="F79" s="199">
        <v>8.18</v>
      </c>
      <c r="H79" s="34"/>
    </row>
    <row r="80" spans="2:8" s="1" customFormat="1" ht="16.899999999999999" customHeight="1">
      <c r="B80" s="34"/>
      <c r="C80" s="198" t="s">
        <v>3</v>
      </c>
      <c r="D80" s="198" t="s">
        <v>233</v>
      </c>
      <c r="E80" s="18" t="s">
        <v>3</v>
      </c>
      <c r="F80" s="199">
        <v>0</v>
      </c>
      <c r="H80" s="34"/>
    </row>
    <row r="81" spans="2:8" s="1" customFormat="1" ht="16.899999999999999" customHeight="1">
      <c r="B81" s="34"/>
      <c r="C81" s="198" t="s">
        <v>3</v>
      </c>
      <c r="D81" s="198" t="s">
        <v>509</v>
      </c>
      <c r="E81" s="18" t="s">
        <v>3</v>
      </c>
      <c r="F81" s="199">
        <v>-26.172000000000001</v>
      </c>
      <c r="H81" s="34"/>
    </row>
    <row r="82" spans="2:8" s="1" customFormat="1" ht="16.899999999999999" customHeight="1">
      <c r="B82" s="34"/>
      <c r="C82" s="198" t="s">
        <v>3</v>
      </c>
      <c r="D82" s="198" t="s">
        <v>371</v>
      </c>
      <c r="E82" s="18" t="s">
        <v>3</v>
      </c>
      <c r="F82" s="199">
        <v>0</v>
      </c>
      <c r="H82" s="34"/>
    </row>
    <row r="83" spans="2:8" s="1" customFormat="1" ht="16.899999999999999" customHeight="1">
      <c r="B83" s="34"/>
      <c r="C83" s="198" t="s">
        <v>3</v>
      </c>
      <c r="D83" s="198" t="s">
        <v>510</v>
      </c>
      <c r="E83" s="18" t="s">
        <v>3</v>
      </c>
      <c r="F83" s="199">
        <v>-59.531999999999996</v>
      </c>
      <c r="H83" s="34"/>
    </row>
    <row r="84" spans="2:8" s="1" customFormat="1" ht="16.899999999999999" customHeight="1">
      <c r="B84" s="34"/>
      <c r="C84" s="198" t="s">
        <v>194</v>
      </c>
      <c r="D84" s="198" t="s">
        <v>219</v>
      </c>
      <c r="E84" s="18" t="s">
        <v>3</v>
      </c>
      <c r="F84" s="199">
        <v>190.30600000000001</v>
      </c>
      <c r="H84" s="34"/>
    </row>
    <row r="85" spans="2:8" s="1" customFormat="1" ht="16.899999999999999" customHeight="1">
      <c r="B85" s="34"/>
      <c r="C85" s="200" t="s">
        <v>1853</v>
      </c>
      <c r="H85" s="34"/>
    </row>
    <row r="86" spans="2:8" s="1" customFormat="1" ht="16.899999999999999" customHeight="1">
      <c r="B86" s="34"/>
      <c r="C86" s="198" t="s">
        <v>226</v>
      </c>
      <c r="D86" s="198" t="s">
        <v>1854</v>
      </c>
      <c r="E86" s="18" t="s">
        <v>196</v>
      </c>
      <c r="F86" s="199">
        <v>190.30600000000001</v>
      </c>
      <c r="H86" s="34"/>
    </row>
    <row r="87" spans="2:8" s="1" customFormat="1" ht="16.899999999999999" customHeight="1">
      <c r="B87" s="34"/>
      <c r="C87" s="198" t="s">
        <v>241</v>
      </c>
      <c r="D87" s="198" t="s">
        <v>1855</v>
      </c>
      <c r="E87" s="18" t="s">
        <v>196</v>
      </c>
      <c r="F87" s="199">
        <v>39.215000000000003</v>
      </c>
      <c r="H87" s="34"/>
    </row>
    <row r="88" spans="2:8" s="1" customFormat="1" ht="16.899999999999999" customHeight="1">
      <c r="B88" s="34"/>
      <c r="C88" s="198" t="s">
        <v>247</v>
      </c>
      <c r="D88" s="198" t="s">
        <v>1856</v>
      </c>
      <c r="E88" s="18" t="s">
        <v>196</v>
      </c>
      <c r="F88" s="199">
        <v>117.645</v>
      </c>
      <c r="H88" s="34"/>
    </row>
    <row r="89" spans="2:8" s="1" customFormat="1" ht="16.899999999999999" customHeight="1">
      <c r="B89" s="34"/>
      <c r="C89" s="198" t="s">
        <v>259</v>
      </c>
      <c r="D89" s="198" t="s">
        <v>1857</v>
      </c>
      <c r="E89" s="18" t="s">
        <v>261</v>
      </c>
      <c r="F89" s="199">
        <v>66.665999999999997</v>
      </c>
      <c r="H89" s="34"/>
    </row>
    <row r="90" spans="2:8" s="1" customFormat="1" ht="26.45" customHeight="1">
      <c r="B90" s="34"/>
      <c r="C90" s="193" t="s">
        <v>100</v>
      </c>
      <c r="D90" s="193" t="s">
        <v>101</v>
      </c>
      <c r="H90" s="34"/>
    </row>
    <row r="91" spans="2:8" s="1" customFormat="1" ht="16.899999999999999" customHeight="1">
      <c r="B91" s="34"/>
      <c r="C91" s="194" t="s">
        <v>584</v>
      </c>
      <c r="D91" s="195" t="s">
        <v>585</v>
      </c>
      <c r="E91" s="196" t="s">
        <v>196</v>
      </c>
      <c r="F91" s="197">
        <v>15.827</v>
      </c>
      <c r="H91" s="34"/>
    </row>
    <row r="92" spans="2:8" s="1" customFormat="1" ht="16.899999999999999" customHeight="1">
      <c r="B92" s="34"/>
      <c r="C92" s="198" t="s">
        <v>3</v>
      </c>
      <c r="D92" s="198" t="s">
        <v>607</v>
      </c>
      <c r="E92" s="18" t="s">
        <v>3</v>
      </c>
      <c r="F92" s="199">
        <v>0</v>
      </c>
      <c r="H92" s="34"/>
    </row>
    <row r="93" spans="2:8" s="1" customFormat="1" ht="16.899999999999999" customHeight="1">
      <c r="B93" s="34"/>
      <c r="C93" s="198" t="s">
        <v>3</v>
      </c>
      <c r="D93" s="198" t="s">
        <v>608</v>
      </c>
      <c r="E93" s="18" t="s">
        <v>3</v>
      </c>
      <c r="F93" s="199">
        <v>15.827</v>
      </c>
      <c r="H93" s="34"/>
    </row>
    <row r="94" spans="2:8" s="1" customFormat="1" ht="16.899999999999999" customHeight="1">
      <c r="B94" s="34"/>
      <c r="C94" s="198" t="s">
        <v>584</v>
      </c>
      <c r="D94" s="198" t="s">
        <v>219</v>
      </c>
      <c r="E94" s="18" t="s">
        <v>3</v>
      </c>
      <c r="F94" s="199">
        <v>15.827</v>
      </c>
      <c r="H94" s="34"/>
    </row>
    <row r="95" spans="2:8" s="1" customFormat="1" ht="16.899999999999999" customHeight="1">
      <c r="B95" s="34"/>
      <c r="C95" s="200" t="s">
        <v>1853</v>
      </c>
      <c r="H95" s="34"/>
    </row>
    <row r="96" spans="2:8" s="1" customFormat="1" ht="16.899999999999999" customHeight="1">
      <c r="B96" s="34"/>
      <c r="C96" s="198" t="s">
        <v>603</v>
      </c>
      <c r="D96" s="198" t="s">
        <v>1863</v>
      </c>
      <c r="E96" s="18" t="s">
        <v>196</v>
      </c>
      <c r="F96" s="199">
        <v>15.827</v>
      </c>
      <c r="H96" s="34"/>
    </row>
    <row r="97" spans="2:8" s="1" customFormat="1" ht="16.899999999999999" customHeight="1">
      <c r="B97" s="34"/>
      <c r="C97" s="198" t="s">
        <v>656</v>
      </c>
      <c r="D97" s="198" t="s">
        <v>1864</v>
      </c>
      <c r="E97" s="18" t="s">
        <v>196</v>
      </c>
      <c r="F97" s="199">
        <v>139.857</v>
      </c>
      <c r="H97" s="34"/>
    </row>
    <row r="98" spans="2:8" s="1" customFormat="1" ht="16.899999999999999" customHeight="1">
      <c r="B98" s="34"/>
      <c r="C98" s="198" t="s">
        <v>241</v>
      </c>
      <c r="D98" s="198" t="s">
        <v>1855</v>
      </c>
      <c r="E98" s="18" t="s">
        <v>196</v>
      </c>
      <c r="F98" s="199">
        <v>341.14499999999998</v>
      </c>
      <c r="H98" s="34"/>
    </row>
    <row r="99" spans="2:8" s="1" customFormat="1" ht="16.899999999999999" customHeight="1">
      <c r="B99" s="34"/>
      <c r="C99" s="198" t="s">
        <v>247</v>
      </c>
      <c r="D99" s="198" t="s">
        <v>1856</v>
      </c>
      <c r="E99" s="18" t="s">
        <v>196</v>
      </c>
      <c r="F99" s="199">
        <v>1023.4349999999999</v>
      </c>
      <c r="H99" s="34"/>
    </row>
    <row r="100" spans="2:8" s="1" customFormat="1" ht="16.899999999999999" customHeight="1">
      <c r="B100" s="34"/>
      <c r="C100" s="198" t="s">
        <v>259</v>
      </c>
      <c r="D100" s="198" t="s">
        <v>1857</v>
      </c>
      <c r="E100" s="18" t="s">
        <v>261</v>
      </c>
      <c r="F100" s="199">
        <v>579.947</v>
      </c>
      <c r="H100" s="34"/>
    </row>
    <row r="101" spans="2:8" s="1" customFormat="1" ht="16.899999999999999" customHeight="1">
      <c r="B101" s="34"/>
      <c r="C101" s="194" t="s">
        <v>587</v>
      </c>
      <c r="D101" s="195" t="s">
        <v>588</v>
      </c>
      <c r="E101" s="196" t="s">
        <v>196</v>
      </c>
      <c r="F101" s="197">
        <v>23</v>
      </c>
      <c r="H101" s="34"/>
    </row>
    <row r="102" spans="2:8" s="1" customFormat="1" ht="16.899999999999999" customHeight="1">
      <c r="B102" s="34"/>
      <c r="C102" s="198" t="s">
        <v>3</v>
      </c>
      <c r="D102" s="198" t="s">
        <v>706</v>
      </c>
      <c r="E102" s="18" t="s">
        <v>3</v>
      </c>
      <c r="F102" s="199">
        <v>0</v>
      </c>
      <c r="H102" s="34"/>
    </row>
    <row r="103" spans="2:8" s="1" customFormat="1" ht="16.899999999999999" customHeight="1">
      <c r="B103" s="34"/>
      <c r="C103" s="198" t="s">
        <v>3</v>
      </c>
      <c r="D103" s="198" t="s">
        <v>707</v>
      </c>
      <c r="E103" s="18" t="s">
        <v>3</v>
      </c>
      <c r="F103" s="199">
        <v>16.5</v>
      </c>
      <c r="H103" s="34"/>
    </row>
    <row r="104" spans="2:8" s="1" customFormat="1" ht="16.899999999999999" customHeight="1">
      <c r="B104" s="34"/>
      <c r="C104" s="198" t="s">
        <v>3</v>
      </c>
      <c r="D104" s="198" t="s">
        <v>708</v>
      </c>
      <c r="E104" s="18" t="s">
        <v>3</v>
      </c>
      <c r="F104" s="199">
        <v>1.5</v>
      </c>
      <c r="H104" s="34"/>
    </row>
    <row r="105" spans="2:8" s="1" customFormat="1" ht="16.899999999999999" customHeight="1">
      <c r="B105" s="34"/>
      <c r="C105" s="198" t="s">
        <v>3</v>
      </c>
      <c r="D105" s="198" t="s">
        <v>709</v>
      </c>
      <c r="E105" s="18" t="s">
        <v>3</v>
      </c>
      <c r="F105" s="199">
        <v>0</v>
      </c>
      <c r="H105" s="34"/>
    </row>
    <row r="106" spans="2:8" s="1" customFormat="1" ht="16.899999999999999" customHeight="1">
      <c r="B106" s="34"/>
      <c r="C106" s="198" t="s">
        <v>3</v>
      </c>
      <c r="D106" s="198" t="s">
        <v>710</v>
      </c>
      <c r="E106" s="18" t="s">
        <v>3</v>
      </c>
      <c r="F106" s="199">
        <v>2</v>
      </c>
      <c r="H106" s="34"/>
    </row>
    <row r="107" spans="2:8" s="1" customFormat="1" ht="16.899999999999999" customHeight="1">
      <c r="B107" s="34"/>
      <c r="C107" s="198" t="s">
        <v>3</v>
      </c>
      <c r="D107" s="198" t="s">
        <v>711</v>
      </c>
      <c r="E107" s="18" t="s">
        <v>3</v>
      </c>
      <c r="F107" s="199">
        <v>0</v>
      </c>
      <c r="H107" s="34"/>
    </row>
    <row r="108" spans="2:8" s="1" customFormat="1" ht="16.899999999999999" customHeight="1">
      <c r="B108" s="34"/>
      <c r="C108" s="198" t="s">
        <v>3</v>
      </c>
      <c r="D108" s="198" t="s">
        <v>712</v>
      </c>
      <c r="E108" s="18" t="s">
        <v>3</v>
      </c>
      <c r="F108" s="199">
        <v>3</v>
      </c>
      <c r="H108" s="34"/>
    </row>
    <row r="109" spans="2:8" s="1" customFormat="1" ht="16.899999999999999" customHeight="1">
      <c r="B109" s="34"/>
      <c r="C109" s="198" t="s">
        <v>587</v>
      </c>
      <c r="D109" s="198" t="s">
        <v>393</v>
      </c>
      <c r="E109" s="18" t="s">
        <v>3</v>
      </c>
      <c r="F109" s="199">
        <v>23</v>
      </c>
      <c r="H109" s="34"/>
    </row>
    <row r="110" spans="2:8" s="1" customFormat="1" ht="16.899999999999999" customHeight="1">
      <c r="B110" s="34"/>
      <c r="C110" s="200" t="s">
        <v>1853</v>
      </c>
      <c r="H110" s="34"/>
    </row>
    <row r="111" spans="2:8" s="1" customFormat="1" ht="16.899999999999999" customHeight="1">
      <c r="B111" s="34"/>
      <c r="C111" s="198" t="s">
        <v>702</v>
      </c>
      <c r="D111" s="198" t="s">
        <v>1865</v>
      </c>
      <c r="E111" s="18" t="s">
        <v>196</v>
      </c>
      <c r="F111" s="199">
        <v>381.13799999999998</v>
      </c>
      <c r="H111" s="34"/>
    </row>
    <row r="112" spans="2:8" s="1" customFormat="1" ht="16.899999999999999" customHeight="1">
      <c r="B112" s="34"/>
      <c r="C112" s="198" t="s">
        <v>742</v>
      </c>
      <c r="D112" s="198" t="s">
        <v>743</v>
      </c>
      <c r="E112" s="18" t="s">
        <v>261</v>
      </c>
      <c r="F112" s="199">
        <v>46</v>
      </c>
      <c r="H112" s="34"/>
    </row>
    <row r="113" spans="2:8" s="1" customFormat="1" ht="16.899999999999999" customHeight="1">
      <c r="B113" s="34"/>
      <c r="C113" s="194" t="s">
        <v>771</v>
      </c>
      <c r="D113" s="195" t="s">
        <v>1866</v>
      </c>
      <c r="E113" s="196" t="s">
        <v>196</v>
      </c>
      <c r="F113" s="197">
        <v>154.31299999999999</v>
      </c>
      <c r="H113" s="34"/>
    </row>
    <row r="114" spans="2:8" s="1" customFormat="1" ht="16.899999999999999" customHeight="1">
      <c r="B114" s="34"/>
      <c r="C114" s="198" t="s">
        <v>3</v>
      </c>
      <c r="D114" s="198" t="s">
        <v>751</v>
      </c>
      <c r="E114" s="18" t="s">
        <v>3</v>
      </c>
      <c r="F114" s="199">
        <v>0</v>
      </c>
      <c r="H114" s="34"/>
    </row>
    <row r="115" spans="2:8" s="1" customFormat="1" ht="16.899999999999999" customHeight="1">
      <c r="B115" s="34"/>
      <c r="C115" s="198" t="s">
        <v>3</v>
      </c>
      <c r="D115" s="198" t="s">
        <v>752</v>
      </c>
      <c r="E115" s="18" t="s">
        <v>3</v>
      </c>
      <c r="F115" s="199">
        <v>20.399999999999999</v>
      </c>
      <c r="H115" s="34"/>
    </row>
    <row r="116" spans="2:8" s="1" customFormat="1" ht="16.899999999999999" customHeight="1">
      <c r="B116" s="34"/>
      <c r="C116" s="198" t="s">
        <v>3</v>
      </c>
      <c r="D116" s="198" t="s">
        <v>753</v>
      </c>
      <c r="E116" s="18" t="s">
        <v>3</v>
      </c>
      <c r="F116" s="199">
        <v>55.9</v>
      </c>
      <c r="H116" s="34"/>
    </row>
    <row r="117" spans="2:8" s="1" customFormat="1" ht="16.899999999999999" customHeight="1">
      <c r="B117" s="34"/>
      <c r="C117" s="198" t="s">
        <v>3</v>
      </c>
      <c r="D117" s="198" t="s">
        <v>644</v>
      </c>
      <c r="E117" s="18" t="s">
        <v>3</v>
      </c>
      <c r="F117" s="199">
        <v>0</v>
      </c>
      <c r="H117" s="34"/>
    </row>
    <row r="118" spans="2:8" s="1" customFormat="1" ht="16.899999999999999" customHeight="1">
      <c r="B118" s="34"/>
      <c r="C118" s="198" t="s">
        <v>3</v>
      </c>
      <c r="D118" s="198" t="s">
        <v>754</v>
      </c>
      <c r="E118" s="18" t="s">
        <v>3</v>
      </c>
      <c r="F118" s="199">
        <v>16.007999999999999</v>
      </c>
      <c r="H118" s="34"/>
    </row>
    <row r="119" spans="2:8" s="1" customFormat="1" ht="16.899999999999999" customHeight="1">
      <c r="B119" s="34"/>
      <c r="C119" s="198" t="s">
        <v>3</v>
      </c>
      <c r="D119" s="198" t="s">
        <v>631</v>
      </c>
      <c r="E119" s="18" t="s">
        <v>3</v>
      </c>
      <c r="F119" s="199">
        <v>0</v>
      </c>
      <c r="H119" s="34"/>
    </row>
    <row r="120" spans="2:8" s="1" customFormat="1" ht="16.899999999999999" customHeight="1">
      <c r="B120" s="34"/>
      <c r="C120" s="198" t="s">
        <v>3</v>
      </c>
      <c r="D120" s="198" t="s">
        <v>755</v>
      </c>
      <c r="E120" s="18" t="s">
        <v>3</v>
      </c>
      <c r="F120" s="199">
        <v>4.83</v>
      </c>
      <c r="H120" s="34"/>
    </row>
    <row r="121" spans="2:8" s="1" customFormat="1" ht="16.899999999999999" customHeight="1">
      <c r="B121" s="34"/>
      <c r="C121" s="198" t="s">
        <v>3</v>
      </c>
      <c r="D121" s="198" t="s">
        <v>756</v>
      </c>
      <c r="E121" s="18" t="s">
        <v>3</v>
      </c>
      <c r="F121" s="199">
        <v>2.99</v>
      </c>
      <c r="H121" s="34"/>
    </row>
    <row r="122" spans="2:8" s="1" customFormat="1" ht="16.899999999999999" customHeight="1">
      <c r="B122" s="34"/>
      <c r="C122" s="198" t="s">
        <v>3</v>
      </c>
      <c r="D122" s="198" t="s">
        <v>757</v>
      </c>
      <c r="E122" s="18" t="s">
        <v>3</v>
      </c>
      <c r="F122" s="199">
        <v>4.83</v>
      </c>
      <c r="H122" s="34"/>
    </row>
    <row r="123" spans="2:8" s="1" customFormat="1" ht="16.899999999999999" customHeight="1">
      <c r="B123" s="34"/>
      <c r="C123" s="198" t="s">
        <v>3</v>
      </c>
      <c r="D123" s="198" t="s">
        <v>758</v>
      </c>
      <c r="E123" s="18" t="s">
        <v>3</v>
      </c>
      <c r="F123" s="199">
        <v>2.6219999999999999</v>
      </c>
      <c r="H123" s="34"/>
    </row>
    <row r="124" spans="2:8" s="1" customFormat="1" ht="16.899999999999999" customHeight="1">
      <c r="B124" s="34"/>
      <c r="C124" s="198" t="s">
        <v>3</v>
      </c>
      <c r="D124" s="198" t="s">
        <v>759</v>
      </c>
      <c r="E124" s="18" t="s">
        <v>3</v>
      </c>
      <c r="F124" s="199">
        <v>2.99</v>
      </c>
      <c r="H124" s="34"/>
    </row>
    <row r="125" spans="2:8" s="1" customFormat="1" ht="16.899999999999999" customHeight="1">
      <c r="B125" s="34"/>
      <c r="C125" s="198" t="s">
        <v>3</v>
      </c>
      <c r="D125" s="198" t="s">
        <v>760</v>
      </c>
      <c r="E125" s="18" t="s">
        <v>3</v>
      </c>
      <c r="F125" s="199">
        <v>1.61</v>
      </c>
      <c r="H125" s="34"/>
    </row>
    <row r="126" spans="2:8" s="1" customFormat="1" ht="16.899999999999999" customHeight="1">
      <c r="B126" s="34"/>
      <c r="C126" s="198" t="s">
        <v>3</v>
      </c>
      <c r="D126" s="198" t="s">
        <v>761</v>
      </c>
      <c r="E126" s="18" t="s">
        <v>3</v>
      </c>
      <c r="F126" s="199">
        <v>2.6219999999999999</v>
      </c>
      <c r="H126" s="34"/>
    </row>
    <row r="127" spans="2:8" s="1" customFormat="1" ht="16.899999999999999" customHeight="1">
      <c r="B127" s="34"/>
      <c r="C127" s="198" t="s">
        <v>3</v>
      </c>
      <c r="D127" s="198" t="s">
        <v>762</v>
      </c>
      <c r="E127" s="18" t="s">
        <v>3</v>
      </c>
      <c r="F127" s="199">
        <v>2.6680000000000001</v>
      </c>
      <c r="H127" s="34"/>
    </row>
    <row r="128" spans="2:8" s="1" customFormat="1" ht="16.899999999999999" customHeight="1">
      <c r="B128" s="34"/>
      <c r="C128" s="198" t="s">
        <v>3</v>
      </c>
      <c r="D128" s="198" t="s">
        <v>763</v>
      </c>
      <c r="E128" s="18" t="s">
        <v>3</v>
      </c>
      <c r="F128" s="199">
        <v>4.5540000000000003</v>
      </c>
      <c r="H128" s="34"/>
    </row>
    <row r="129" spans="2:8" s="1" customFormat="1" ht="16.899999999999999" customHeight="1">
      <c r="B129" s="34"/>
      <c r="C129" s="198" t="s">
        <v>3</v>
      </c>
      <c r="D129" s="198" t="s">
        <v>764</v>
      </c>
      <c r="E129" s="18" t="s">
        <v>3</v>
      </c>
      <c r="F129" s="199">
        <v>5.1059999999999999</v>
      </c>
      <c r="H129" s="34"/>
    </row>
    <row r="130" spans="2:8" s="1" customFormat="1" ht="16.899999999999999" customHeight="1">
      <c r="B130" s="34"/>
      <c r="C130" s="198" t="s">
        <v>3</v>
      </c>
      <c r="D130" s="198" t="s">
        <v>765</v>
      </c>
      <c r="E130" s="18" t="s">
        <v>3</v>
      </c>
      <c r="F130" s="199">
        <v>4.83</v>
      </c>
      <c r="H130" s="34"/>
    </row>
    <row r="131" spans="2:8" s="1" customFormat="1" ht="16.899999999999999" customHeight="1">
      <c r="B131" s="34"/>
      <c r="C131" s="198" t="s">
        <v>3</v>
      </c>
      <c r="D131" s="198" t="s">
        <v>766</v>
      </c>
      <c r="E131" s="18" t="s">
        <v>3</v>
      </c>
      <c r="F131" s="199">
        <v>1.38</v>
      </c>
      <c r="H131" s="34"/>
    </row>
    <row r="132" spans="2:8" s="1" customFormat="1" ht="16.899999999999999" customHeight="1">
      <c r="B132" s="34"/>
      <c r="C132" s="198" t="s">
        <v>3</v>
      </c>
      <c r="D132" s="198" t="s">
        <v>767</v>
      </c>
      <c r="E132" s="18" t="s">
        <v>3</v>
      </c>
      <c r="F132" s="199">
        <v>0</v>
      </c>
      <c r="H132" s="34"/>
    </row>
    <row r="133" spans="2:8" s="1" customFormat="1" ht="16.899999999999999" customHeight="1">
      <c r="B133" s="34"/>
      <c r="C133" s="198" t="s">
        <v>3</v>
      </c>
      <c r="D133" s="198" t="s">
        <v>768</v>
      </c>
      <c r="E133" s="18" t="s">
        <v>3</v>
      </c>
      <c r="F133" s="199">
        <v>18.899999999999999</v>
      </c>
      <c r="H133" s="34"/>
    </row>
    <row r="134" spans="2:8" s="1" customFormat="1" ht="16.899999999999999" customHeight="1">
      <c r="B134" s="34"/>
      <c r="C134" s="198" t="s">
        <v>3</v>
      </c>
      <c r="D134" s="198" t="s">
        <v>769</v>
      </c>
      <c r="E134" s="18" t="s">
        <v>3</v>
      </c>
      <c r="F134" s="199">
        <v>0</v>
      </c>
      <c r="H134" s="34"/>
    </row>
    <row r="135" spans="2:8" s="1" customFormat="1" ht="16.899999999999999" customHeight="1">
      <c r="B135" s="34"/>
      <c r="C135" s="198" t="s">
        <v>3</v>
      </c>
      <c r="D135" s="198" t="s">
        <v>770</v>
      </c>
      <c r="E135" s="18" t="s">
        <v>3</v>
      </c>
      <c r="F135" s="199">
        <v>2.073</v>
      </c>
      <c r="H135" s="34"/>
    </row>
    <row r="136" spans="2:8" s="1" customFormat="1" ht="16.899999999999999" customHeight="1">
      <c r="B136" s="34"/>
      <c r="C136" s="198" t="s">
        <v>771</v>
      </c>
      <c r="D136" s="198" t="s">
        <v>219</v>
      </c>
      <c r="E136" s="18" t="s">
        <v>3</v>
      </c>
      <c r="F136" s="199">
        <v>154.31299999999999</v>
      </c>
      <c r="H136" s="34"/>
    </row>
    <row r="137" spans="2:8" s="1" customFormat="1" ht="16.899999999999999" customHeight="1">
      <c r="B137" s="34"/>
      <c r="C137" s="194" t="s">
        <v>846</v>
      </c>
      <c r="D137" s="195" t="s">
        <v>1867</v>
      </c>
      <c r="E137" s="196" t="s">
        <v>196</v>
      </c>
      <c r="F137" s="197">
        <v>49.588999999999999</v>
      </c>
      <c r="H137" s="34"/>
    </row>
    <row r="138" spans="2:8" s="1" customFormat="1" ht="16.899999999999999" customHeight="1">
      <c r="B138" s="34"/>
      <c r="C138" s="198" t="s">
        <v>3</v>
      </c>
      <c r="D138" s="198" t="s">
        <v>817</v>
      </c>
      <c r="E138" s="18" t="s">
        <v>3</v>
      </c>
      <c r="F138" s="199">
        <v>0</v>
      </c>
      <c r="H138" s="34"/>
    </row>
    <row r="139" spans="2:8" s="1" customFormat="1" ht="16.899999999999999" customHeight="1">
      <c r="B139" s="34"/>
      <c r="C139" s="198" t="s">
        <v>3</v>
      </c>
      <c r="D139" s="198" t="s">
        <v>751</v>
      </c>
      <c r="E139" s="18" t="s">
        <v>3</v>
      </c>
      <c r="F139" s="199">
        <v>0</v>
      </c>
      <c r="H139" s="34"/>
    </row>
    <row r="140" spans="2:8" s="1" customFormat="1" ht="16.899999999999999" customHeight="1">
      <c r="B140" s="34"/>
      <c r="C140" s="198" t="s">
        <v>3</v>
      </c>
      <c r="D140" s="198" t="s">
        <v>818</v>
      </c>
      <c r="E140" s="18" t="s">
        <v>3</v>
      </c>
      <c r="F140" s="199">
        <v>6.12</v>
      </c>
      <c r="H140" s="34"/>
    </row>
    <row r="141" spans="2:8" s="1" customFormat="1" ht="16.899999999999999" customHeight="1">
      <c r="B141" s="34"/>
      <c r="C141" s="198" t="s">
        <v>3</v>
      </c>
      <c r="D141" s="198" t="s">
        <v>819</v>
      </c>
      <c r="E141" s="18" t="s">
        <v>3</v>
      </c>
      <c r="F141" s="199">
        <v>16.77</v>
      </c>
      <c r="H141" s="34"/>
    </row>
    <row r="142" spans="2:8" s="1" customFormat="1" ht="16.899999999999999" customHeight="1">
      <c r="B142" s="34"/>
      <c r="C142" s="198" t="s">
        <v>3</v>
      </c>
      <c r="D142" s="198" t="s">
        <v>644</v>
      </c>
      <c r="E142" s="18" t="s">
        <v>3</v>
      </c>
      <c r="F142" s="199">
        <v>0</v>
      </c>
      <c r="H142" s="34"/>
    </row>
    <row r="143" spans="2:8" s="1" customFormat="1" ht="16.899999999999999" customHeight="1">
      <c r="B143" s="34"/>
      <c r="C143" s="198" t="s">
        <v>3</v>
      </c>
      <c r="D143" s="198" t="s">
        <v>820</v>
      </c>
      <c r="E143" s="18" t="s">
        <v>3</v>
      </c>
      <c r="F143" s="199">
        <v>3.48</v>
      </c>
      <c r="H143" s="34"/>
    </row>
    <row r="144" spans="2:8" s="1" customFormat="1" ht="16.899999999999999" customHeight="1">
      <c r="B144" s="34"/>
      <c r="C144" s="198" t="s">
        <v>3</v>
      </c>
      <c r="D144" s="198" t="s">
        <v>631</v>
      </c>
      <c r="E144" s="18" t="s">
        <v>3</v>
      </c>
      <c r="F144" s="199">
        <v>0</v>
      </c>
      <c r="H144" s="34"/>
    </row>
    <row r="145" spans="2:8" s="1" customFormat="1" ht="16.899999999999999" customHeight="1">
      <c r="B145" s="34"/>
      <c r="C145" s="198" t="s">
        <v>3</v>
      </c>
      <c r="D145" s="198" t="s">
        <v>821</v>
      </c>
      <c r="E145" s="18" t="s">
        <v>3</v>
      </c>
      <c r="F145" s="199">
        <v>1.26</v>
      </c>
      <c r="H145" s="34"/>
    </row>
    <row r="146" spans="2:8" s="1" customFormat="1" ht="16.899999999999999" customHeight="1">
      <c r="B146" s="34"/>
      <c r="C146" s="198" t="s">
        <v>3</v>
      </c>
      <c r="D146" s="198" t="s">
        <v>822</v>
      </c>
      <c r="E146" s="18" t="s">
        <v>3</v>
      </c>
      <c r="F146" s="199">
        <v>0.78</v>
      </c>
      <c r="H146" s="34"/>
    </row>
    <row r="147" spans="2:8" s="1" customFormat="1" ht="16.899999999999999" customHeight="1">
      <c r="B147" s="34"/>
      <c r="C147" s="198" t="s">
        <v>3</v>
      </c>
      <c r="D147" s="198" t="s">
        <v>823</v>
      </c>
      <c r="E147" s="18" t="s">
        <v>3</v>
      </c>
      <c r="F147" s="199">
        <v>1.26</v>
      </c>
      <c r="H147" s="34"/>
    </row>
    <row r="148" spans="2:8" s="1" customFormat="1" ht="16.899999999999999" customHeight="1">
      <c r="B148" s="34"/>
      <c r="C148" s="198" t="s">
        <v>3</v>
      </c>
      <c r="D148" s="198" t="s">
        <v>824</v>
      </c>
      <c r="E148" s="18" t="s">
        <v>3</v>
      </c>
      <c r="F148" s="199">
        <v>0.68400000000000005</v>
      </c>
      <c r="H148" s="34"/>
    </row>
    <row r="149" spans="2:8" s="1" customFormat="1" ht="16.899999999999999" customHeight="1">
      <c r="B149" s="34"/>
      <c r="C149" s="198" t="s">
        <v>3</v>
      </c>
      <c r="D149" s="198" t="s">
        <v>825</v>
      </c>
      <c r="E149" s="18" t="s">
        <v>3</v>
      </c>
      <c r="F149" s="199">
        <v>0.78</v>
      </c>
      <c r="H149" s="34"/>
    </row>
    <row r="150" spans="2:8" s="1" customFormat="1" ht="16.899999999999999" customHeight="1">
      <c r="B150" s="34"/>
      <c r="C150" s="198" t="s">
        <v>3</v>
      </c>
      <c r="D150" s="198" t="s">
        <v>826</v>
      </c>
      <c r="E150" s="18" t="s">
        <v>3</v>
      </c>
      <c r="F150" s="199">
        <v>0.42</v>
      </c>
      <c r="H150" s="34"/>
    </row>
    <row r="151" spans="2:8" s="1" customFormat="1" ht="16.899999999999999" customHeight="1">
      <c r="B151" s="34"/>
      <c r="C151" s="198" t="s">
        <v>3</v>
      </c>
      <c r="D151" s="198" t="s">
        <v>827</v>
      </c>
      <c r="E151" s="18" t="s">
        <v>3</v>
      </c>
      <c r="F151" s="199">
        <v>0.68400000000000005</v>
      </c>
      <c r="H151" s="34"/>
    </row>
    <row r="152" spans="2:8" s="1" customFormat="1" ht="16.899999999999999" customHeight="1">
      <c r="B152" s="34"/>
      <c r="C152" s="198" t="s">
        <v>3</v>
      </c>
      <c r="D152" s="198" t="s">
        <v>828</v>
      </c>
      <c r="E152" s="18" t="s">
        <v>3</v>
      </c>
      <c r="F152" s="199">
        <v>0.69599999999999995</v>
      </c>
      <c r="H152" s="34"/>
    </row>
    <row r="153" spans="2:8" s="1" customFormat="1" ht="16.899999999999999" customHeight="1">
      <c r="B153" s="34"/>
      <c r="C153" s="198" t="s">
        <v>3</v>
      </c>
      <c r="D153" s="198" t="s">
        <v>829</v>
      </c>
      <c r="E153" s="18" t="s">
        <v>3</v>
      </c>
      <c r="F153" s="199">
        <v>1.1879999999999999</v>
      </c>
      <c r="H153" s="34"/>
    </row>
    <row r="154" spans="2:8" s="1" customFormat="1" ht="16.899999999999999" customHeight="1">
      <c r="B154" s="34"/>
      <c r="C154" s="198" t="s">
        <v>3</v>
      </c>
      <c r="D154" s="198" t="s">
        <v>830</v>
      </c>
      <c r="E154" s="18" t="s">
        <v>3</v>
      </c>
      <c r="F154" s="199">
        <v>1.3320000000000001</v>
      </c>
      <c r="H154" s="34"/>
    </row>
    <row r="155" spans="2:8" s="1" customFormat="1" ht="16.899999999999999" customHeight="1">
      <c r="B155" s="34"/>
      <c r="C155" s="198" t="s">
        <v>3</v>
      </c>
      <c r="D155" s="198" t="s">
        <v>831</v>
      </c>
      <c r="E155" s="18" t="s">
        <v>3</v>
      </c>
      <c r="F155" s="199">
        <v>1.26</v>
      </c>
      <c r="H155" s="34"/>
    </row>
    <row r="156" spans="2:8" s="1" customFormat="1" ht="16.899999999999999" customHeight="1">
      <c r="B156" s="34"/>
      <c r="C156" s="198" t="s">
        <v>3</v>
      </c>
      <c r="D156" s="198" t="s">
        <v>832</v>
      </c>
      <c r="E156" s="18" t="s">
        <v>3</v>
      </c>
      <c r="F156" s="199">
        <v>0.36</v>
      </c>
      <c r="H156" s="34"/>
    </row>
    <row r="157" spans="2:8" s="1" customFormat="1" ht="16.899999999999999" customHeight="1">
      <c r="B157" s="34"/>
      <c r="C157" s="198" t="s">
        <v>3</v>
      </c>
      <c r="D157" s="198" t="s">
        <v>833</v>
      </c>
      <c r="E157" s="18" t="s">
        <v>3</v>
      </c>
      <c r="F157" s="199">
        <v>0</v>
      </c>
      <c r="H157" s="34"/>
    </row>
    <row r="158" spans="2:8" s="1" customFormat="1" ht="16.899999999999999" customHeight="1">
      <c r="B158" s="34"/>
      <c r="C158" s="198" t="s">
        <v>3</v>
      </c>
      <c r="D158" s="198" t="s">
        <v>834</v>
      </c>
      <c r="E158" s="18" t="s">
        <v>3</v>
      </c>
      <c r="F158" s="199">
        <v>0.16200000000000001</v>
      </c>
      <c r="H158" s="34"/>
    </row>
    <row r="159" spans="2:8" s="1" customFormat="1" ht="16.899999999999999" customHeight="1">
      <c r="B159" s="34"/>
      <c r="C159" s="198" t="s">
        <v>3</v>
      </c>
      <c r="D159" s="198" t="s">
        <v>835</v>
      </c>
      <c r="E159" s="18" t="s">
        <v>3</v>
      </c>
      <c r="F159" s="199">
        <v>0</v>
      </c>
      <c r="H159" s="34"/>
    </row>
    <row r="160" spans="2:8" s="1" customFormat="1" ht="16.899999999999999" customHeight="1">
      <c r="B160" s="34"/>
      <c r="C160" s="198" t="s">
        <v>3</v>
      </c>
      <c r="D160" s="198" t="s">
        <v>836</v>
      </c>
      <c r="E160" s="18" t="s">
        <v>3</v>
      </c>
      <c r="F160" s="199">
        <v>0.41299999999999998</v>
      </c>
      <c r="H160" s="34"/>
    </row>
    <row r="161" spans="2:8" s="1" customFormat="1" ht="16.899999999999999" customHeight="1">
      <c r="B161" s="34"/>
      <c r="C161" s="198" t="s">
        <v>3</v>
      </c>
      <c r="D161" s="198" t="s">
        <v>837</v>
      </c>
      <c r="E161" s="18" t="s">
        <v>3</v>
      </c>
      <c r="F161" s="199">
        <v>3.7999999999999999E-2</v>
      </c>
      <c r="H161" s="34"/>
    </row>
    <row r="162" spans="2:8" s="1" customFormat="1" ht="16.899999999999999" customHeight="1">
      <c r="B162" s="34"/>
      <c r="C162" s="198" t="s">
        <v>3</v>
      </c>
      <c r="D162" s="198" t="s">
        <v>838</v>
      </c>
      <c r="E162" s="18" t="s">
        <v>3</v>
      </c>
      <c r="F162" s="199">
        <v>0</v>
      </c>
      <c r="H162" s="34"/>
    </row>
    <row r="163" spans="2:8" s="1" customFormat="1" ht="16.899999999999999" customHeight="1">
      <c r="B163" s="34"/>
      <c r="C163" s="198" t="s">
        <v>3</v>
      </c>
      <c r="D163" s="198" t="s">
        <v>839</v>
      </c>
      <c r="E163" s="18" t="s">
        <v>3</v>
      </c>
      <c r="F163" s="199">
        <v>0.2</v>
      </c>
      <c r="H163" s="34"/>
    </row>
    <row r="164" spans="2:8" s="1" customFormat="1" ht="16.899999999999999" customHeight="1">
      <c r="B164" s="34"/>
      <c r="C164" s="198" t="s">
        <v>3</v>
      </c>
      <c r="D164" s="198" t="s">
        <v>840</v>
      </c>
      <c r="E164" s="18" t="s">
        <v>3</v>
      </c>
      <c r="F164" s="199">
        <v>0</v>
      </c>
      <c r="H164" s="34"/>
    </row>
    <row r="165" spans="2:8" s="1" customFormat="1" ht="16.899999999999999" customHeight="1">
      <c r="B165" s="34"/>
      <c r="C165" s="198" t="s">
        <v>3</v>
      </c>
      <c r="D165" s="198" t="s">
        <v>841</v>
      </c>
      <c r="E165" s="18" t="s">
        <v>3</v>
      </c>
      <c r="F165" s="199">
        <v>0.6</v>
      </c>
      <c r="H165" s="34"/>
    </row>
    <row r="166" spans="2:8" s="1" customFormat="1" ht="16.899999999999999" customHeight="1">
      <c r="B166" s="34"/>
      <c r="C166" s="198" t="s">
        <v>3</v>
      </c>
      <c r="D166" s="198" t="s">
        <v>842</v>
      </c>
      <c r="E166" s="18" t="s">
        <v>3</v>
      </c>
      <c r="F166" s="199">
        <v>0</v>
      </c>
      <c r="H166" s="34"/>
    </row>
    <row r="167" spans="2:8" s="1" customFormat="1" ht="16.899999999999999" customHeight="1">
      <c r="B167" s="34"/>
      <c r="C167" s="198" t="s">
        <v>3</v>
      </c>
      <c r="D167" s="198" t="s">
        <v>843</v>
      </c>
      <c r="E167" s="18" t="s">
        <v>3</v>
      </c>
      <c r="F167" s="199">
        <v>0.8</v>
      </c>
      <c r="H167" s="34"/>
    </row>
    <row r="168" spans="2:8" s="1" customFormat="1" ht="16.899999999999999" customHeight="1">
      <c r="B168" s="34"/>
      <c r="C168" s="198" t="s">
        <v>3</v>
      </c>
      <c r="D168" s="198" t="s">
        <v>767</v>
      </c>
      <c r="E168" s="18" t="s">
        <v>3</v>
      </c>
      <c r="F168" s="199">
        <v>0</v>
      </c>
      <c r="H168" s="34"/>
    </row>
    <row r="169" spans="2:8" s="1" customFormat="1" ht="16.899999999999999" customHeight="1">
      <c r="B169" s="34"/>
      <c r="C169" s="198" t="s">
        <v>3</v>
      </c>
      <c r="D169" s="198" t="s">
        <v>844</v>
      </c>
      <c r="E169" s="18" t="s">
        <v>3</v>
      </c>
      <c r="F169" s="199">
        <v>9.4499999999999993</v>
      </c>
      <c r="H169" s="34"/>
    </row>
    <row r="170" spans="2:8" s="1" customFormat="1" ht="16.899999999999999" customHeight="1">
      <c r="B170" s="34"/>
      <c r="C170" s="198" t="s">
        <v>3</v>
      </c>
      <c r="D170" s="198" t="s">
        <v>769</v>
      </c>
      <c r="E170" s="18" t="s">
        <v>3</v>
      </c>
      <c r="F170" s="199">
        <v>0</v>
      </c>
      <c r="H170" s="34"/>
    </row>
    <row r="171" spans="2:8" s="1" customFormat="1" ht="16.899999999999999" customHeight="1">
      <c r="B171" s="34"/>
      <c r="C171" s="198" t="s">
        <v>3</v>
      </c>
      <c r="D171" s="198" t="s">
        <v>845</v>
      </c>
      <c r="E171" s="18" t="s">
        <v>3</v>
      </c>
      <c r="F171" s="199">
        <v>0.85199999999999998</v>
      </c>
      <c r="H171" s="34"/>
    </row>
    <row r="172" spans="2:8" s="1" customFormat="1" ht="16.899999999999999" customHeight="1">
      <c r="B172" s="34"/>
      <c r="C172" s="198" t="s">
        <v>846</v>
      </c>
      <c r="D172" s="198" t="s">
        <v>219</v>
      </c>
      <c r="E172" s="18" t="s">
        <v>3</v>
      </c>
      <c r="F172" s="199">
        <v>49.588999999999999</v>
      </c>
      <c r="H172" s="34"/>
    </row>
    <row r="173" spans="2:8" s="1" customFormat="1" ht="16.899999999999999" customHeight="1">
      <c r="B173" s="34"/>
      <c r="C173" s="194" t="s">
        <v>589</v>
      </c>
      <c r="D173" s="195" t="s">
        <v>590</v>
      </c>
      <c r="E173" s="196" t="s">
        <v>196</v>
      </c>
      <c r="F173" s="197">
        <v>36.35</v>
      </c>
      <c r="H173" s="34"/>
    </row>
    <row r="174" spans="2:8" s="1" customFormat="1" ht="16.899999999999999" customHeight="1">
      <c r="B174" s="34"/>
      <c r="C174" s="198" t="s">
        <v>3</v>
      </c>
      <c r="D174" s="198" t="s">
        <v>614</v>
      </c>
      <c r="E174" s="18" t="s">
        <v>3</v>
      </c>
      <c r="F174" s="199">
        <v>0</v>
      </c>
      <c r="H174" s="34"/>
    </row>
    <row r="175" spans="2:8" s="1" customFormat="1" ht="16.899999999999999" customHeight="1">
      <c r="B175" s="34"/>
      <c r="C175" s="198" t="s">
        <v>3</v>
      </c>
      <c r="D175" s="198" t="s">
        <v>615</v>
      </c>
      <c r="E175" s="18" t="s">
        <v>3</v>
      </c>
      <c r="F175" s="199">
        <v>26</v>
      </c>
      <c r="H175" s="34"/>
    </row>
    <row r="176" spans="2:8" s="1" customFormat="1" ht="16.899999999999999" customHeight="1">
      <c r="B176" s="34"/>
      <c r="C176" s="198" t="s">
        <v>3</v>
      </c>
      <c r="D176" s="198" t="s">
        <v>616</v>
      </c>
      <c r="E176" s="18" t="s">
        <v>3</v>
      </c>
      <c r="F176" s="199">
        <v>0</v>
      </c>
      <c r="H176" s="34"/>
    </row>
    <row r="177" spans="2:8" s="1" customFormat="1" ht="16.899999999999999" customHeight="1">
      <c r="B177" s="34"/>
      <c r="C177" s="198" t="s">
        <v>3</v>
      </c>
      <c r="D177" s="198" t="s">
        <v>617</v>
      </c>
      <c r="E177" s="18" t="s">
        <v>3</v>
      </c>
      <c r="F177" s="199">
        <v>3.2</v>
      </c>
      <c r="H177" s="34"/>
    </row>
    <row r="178" spans="2:8" s="1" customFormat="1" ht="16.899999999999999" customHeight="1">
      <c r="B178" s="34"/>
      <c r="C178" s="198" t="s">
        <v>3</v>
      </c>
      <c r="D178" s="198" t="s">
        <v>618</v>
      </c>
      <c r="E178" s="18" t="s">
        <v>3</v>
      </c>
      <c r="F178" s="199">
        <v>0</v>
      </c>
      <c r="H178" s="34"/>
    </row>
    <row r="179" spans="2:8" s="1" customFormat="1" ht="16.899999999999999" customHeight="1">
      <c r="B179" s="34"/>
      <c r="C179" s="198" t="s">
        <v>3</v>
      </c>
      <c r="D179" s="198" t="s">
        <v>619</v>
      </c>
      <c r="E179" s="18" t="s">
        <v>3</v>
      </c>
      <c r="F179" s="199">
        <v>3.6</v>
      </c>
      <c r="H179" s="34"/>
    </row>
    <row r="180" spans="2:8" s="1" customFormat="1" ht="16.899999999999999" customHeight="1">
      <c r="B180" s="34"/>
      <c r="C180" s="198" t="s">
        <v>3</v>
      </c>
      <c r="D180" s="198" t="s">
        <v>620</v>
      </c>
      <c r="E180" s="18" t="s">
        <v>3</v>
      </c>
      <c r="F180" s="199">
        <v>0</v>
      </c>
      <c r="H180" s="34"/>
    </row>
    <row r="181" spans="2:8" s="1" customFormat="1" ht="16.899999999999999" customHeight="1">
      <c r="B181" s="34"/>
      <c r="C181" s="198" t="s">
        <v>3</v>
      </c>
      <c r="D181" s="198" t="s">
        <v>621</v>
      </c>
      <c r="E181" s="18" t="s">
        <v>3</v>
      </c>
      <c r="F181" s="199">
        <v>3.55</v>
      </c>
      <c r="H181" s="34"/>
    </row>
    <row r="182" spans="2:8" s="1" customFormat="1" ht="16.899999999999999" customHeight="1">
      <c r="B182" s="34"/>
      <c r="C182" s="198" t="s">
        <v>589</v>
      </c>
      <c r="D182" s="198" t="s">
        <v>219</v>
      </c>
      <c r="E182" s="18" t="s">
        <v>3</v>
      </c>
      <c r="F182" s="199">
        <v>36.35</v>
      </c>
      <c r="H182" s="34"/>
    </row>
    <row r="183" spans="2:8" s="1" customFormat="1" ht="16.899999999999999" customHeight="1">
      <c r="B183" s="34"/>
      <c r="C183" s="200" t="s">
        <v>1853</v>
      </c>
      <c r="H183" s="34"/>
    </row>
    <row r="184" spans="2:8" s="1" customFormat="1" ht="16.899999999999999" customHeight="1">
      <c r="B184" s="34"/>
      <c r="C184" s="198" t="s">
        <v>609</v>
      </c>
      <c r="D184" s="198" t="s">
        <v>1868</v>
      </c>
      <c r="E184" s="18" t="s">
        <v>196</v>
      </c>
      <c r="F184" s="199">
        <v>36.35</v>
      </c>
      <c r="H184" s="34"/>
    </row>
    <row r="185" spans="2:8" s="1" customFormat="1" ht="16.899999999999999" customHeight="1">
      <c r="B185" s="34"/>
      <c r="C185" s="198" t="s">
        <v>656</v>
      </c>
      <c r="D185" s="198" t="s">
        <v>1864</v>
      </c>
      <c r="E185" s="18" t="s">
        <v>196</v>
      </c>
      <c r="F185" s="199">
        <v>139.857</v>
      </c>
      <c r="H185" s="34"/>
    </row>
    <row r="186" spans="2:8" s="1" customFormat="1" ht="16.899999999999999" customHeight="1">
      <c r="B186" s="34"/>
      <c r="C186" s="198" t="s">
        <v>241</v>
      </c>
      <c r="D186" s="198" t="s">
        <v>1855</v>
      </c>
      <c r="E186" s="18" t="s">
        <v>196</v>
      </c>
      <c r="F186" s="199">
        <v>341.14499999999998</v>
      </c>
      <c r="H186" s="34"/>
    </row>
    <row r="187" spans="2:8" s="1" customFormat="1" ht="16.899999999999999" customHeight="1">
      <c r="B187" s="34"/>
      <c r="C187" s="198" t="s">
        <v>247</v>
      </c>
      <c r="D187" s="198" t="s">
        <v>1856</v>
      </c>
      <c r="E187" s="18" t="s">
        <v>196</v>
      </c>
      <c r="F187" s="199">
        <v>1023.4349999999999</v>
      </c>
      <c r="H187" s="34"/>
    </row>
    <row r="188" spans="2:8" s="1" customFormat="1" ht="16.899999999999999" customHeight="1">
      <c r="B188" s="34"/>
      <c r="C188" s="198" t="s">
        <v>259</v>
      </c>
      <c r="D188" s="198" t="s">
        <v>1857</v>
      </c>
      <c r="E188" s="18" t="s">
        <v>261</v>
      </c>
      <c r="F188" s="199">
        <v>579.947</v>
      </c>
      <c r="H188" s="34"/>
    </row>
    <row r="189" spans="2:8" s="1" customFormat="1" ht="16.899999999999999" customHeight="1">
      <c r="B189" s="34"/>
      <c r="C189" s="194" t="s">
        <v>592</v>
      </c>
      <c r="D189" s="195" t="s">
        <v>590</v>
      </c>
      <c r="E189" s="196" t="s">
        <v>196</v>
      </c>
      <c r="F189" s="197">
        <v>647.10599999999999</v>
      </c>
      <c r="H189" s="34"/>
    </row>
    <row r="190" spans="2:8" s="1" customFormat="1" ht="16.899999999999999" customHeight="1">
      <c r="B190" s="34"/>
      <c r="C190" s="198" t="s">
        <v>3</v>
      </c>
      <c r="D190" s="198" t="s">
        <v>626</v>
      </c>
      <c r="E190" s="18" t="s">
        <v>3</v>
      </c>
      <c r="F190" s="199">
        <v>0</v>
      </c>
      <c r="H190" s="34"/>
    </row>
    <row r="191" spans="2:8" s="1" customFormat="1" ht="16.899999999999999" customHeight="1">
      <c r="B191" s="34"/>
      <c r="C191" s="198" t="s">
        <v>3</v>
      </c>
      <c r="D191" s="198" t="s">
        <v>627</v>
      </c>
      <c r="E191" s="18" t="s">
        <v>3</v>
      </c>
      <c r="F191" s="199">
        <v>0</v>
      </c>
      <c r="H191" s="34"/>
    </row>
    <row r="192" spans="2:8" s="1" customFormat="1" ht="16.899999999999999" customHeight="1">
      <c r="B192" s="34"/>
      <c r="C192" s="198" t="s">
        <v>3</v>
      </c>
      <c r="D192" s="198" t="s">
        <v>628</v>
      </c>
      <c r="E192" s="18" t="s">
        <v>3</v>
      </c>
      <c r="F192" s="199">
        <v>101.22199999999999</v>
      </c>
      <c r="H192" s="34"/>
    </row>
    <row r="193" spans="2:8" s="1" customFormat="1" ht="16.899999999999999" customHeight="1">
      <c r="B193" s="34"/>
      <c r="C193" s="198" t="s">
        <v>3</v>
      </c>
      <c r="D193" s="198" t="s">
        <v>629</v>
      </c>
      <c r="E193" s="18" t="s">
        <v>3</v>
      </c>
      <c r="F193" s="199">
        <v>69.451999999999998</v>
      </c>
      <c r="H193" s="34"/>
    </row>
    <row r="194" spans="2:8" s="1" customFormat="1" ht="16.899999999999999" customHeight="1">
      <c r="B194" s="34"/>
      <c r="C194" s="198" t="s">
        <v>3</v>
      </c>
      <c r="D194" s="198" t="s">
        <v>630</v>
      </c>
      <c r="E194" s="18" t="s">
        <v>3</v>
      </c>
      <c r="F194" s="199">
        <v>198.58099999999999</v>
      </c>
      <c r="H194" s="34"/>
    </row>
    <row r="195" spans="2:8" s="1" customFormat="1" ht="16.899999999999999" customHeight="1">
      <c r="B195" s="34"/>
      <c r="C195" s="198" t="s">
        <v>3</v>
      </c>
      <c r="D195" s="198" t="s">
        <v>631</v>
      </c>
      <c r="E195" s="18" t="s">
        <v>3</v>
      </c>
      <c r="F195" s="199">
        <v>0</v>
      </c>
      <c r="H195" s="34"/>
    </row>
    <row r="196" spans="2:8" s="1" customFormat="1" ht="16.899999999999999" customHeight="1">
      <c r="B196" s="34"/>
      <c r="C196" s="198" t="s">
        <v>3</v>
      </c>
      <c r="D196" s="198" t="s">
        <v>632</v>
      </c>
      <c r="E196" s="18" t="s">
        <v>3</v>
      </c>
      <c r="F196" s="199">
        <v>9.76</v>
      </c>
      <c r="H196" s="34"/>
    </row>
    <row r="197" spans="2:8" s="1" customFormat="1" ht="16.899999999999999" customHeight="1">
      <c r="B197" s="34"/>
      <c r="C197" s="198" t="s">
        <v>3</v>
      </c>
      <c r="D197" s="198" t="s">
        <v>633</v>
      </c>
      <c r="E197" s="18" t="s">
        <v>3</v>
      </c>
      <c r="F197" s="199">
        <v>5.6840000000000002</v>
      </c>
      <c r="H197" s="34"/>
    </row>
    <row r="198" spans="2:8" s="1" customFormat="1" ht="16.899999999999999" customHeight="1">
      <c r="B198" s="34"/>
      <c r="C198" s="198" t="s">
        <v>3</v>
      </c>
      <c r="D198" s="198" t="s">
        <v>634</v>
      </c>
      <c r="E198" s="18" t="s">
        <v>3</v>
      </c>
      <c r="F198" s="199">
        <v>8.9510000000000005</v>
      </c>
      <c r="H198" s="34"/>
    </row>
    <row r="199" spans="2:8" s="1" customFormat="1" ht="16.899999999999999" customHeight="1">
      <c r="B199" s="34"/>
      <c r="C199" s="198" t="s">
        <v>3</v>
      </c>
      <c r="D199" s="198" t="s">
        <v>635</v>
      </c>
      <c r="E199" s="18" t="s">
        <v>3</v>
      </c>
      <c r="F199" s="199">
        <v>4.7969999999999997</v>
      </c>
      <c r="H199" s="34"/>
    </row>
    <row r="200" spans="2:8" s="1" customFormat="1" ht="16.899999999999999" customHeight="1">
      <c r="B200" s="34"/>
      <c r="C200" s="198" t="s">
        <v>3</v>
      </c>
      <c r="D200" s="198" t="s">
        <v>636</v>
      </c>
      <c r="E200" s="18" t="s">
        <v>3</v>
      </c>
      <c r="F200" s="199">
        <v>5.72</v>
      </c>
      <c r="H200" s="34"/>
    </row>
    <row r="201" spans="2:8" s="1" customFormat="1" ht="16.899999999999999" customHeight="1">
      <c r="B201" s="34"/>
      <c r="C201" s="198" t="s">
        <v>3</v>
      </c>
      <c r="D201" s="198" t="s">
        <v>637</v>
      </c>
      <c r="E201" s="18" t="s">
        <v>3</v>
      </c>
      <c r="F201" s="199">
        <v>3.08</v>
      </c>
      <c r="H201" s="34"/>
    </row>
    <row r="202" spans="2:8" s="1" customFormat="1" ht="16.899999999999999" customHeight="1">
      <c r="B202" s="34"/>
      <c r="C202" s="198" t="s">
        <v>3</v>
      </c>
      <c r="D202" s="198" t="s">
        <v>638</v>
      </c>
      <c r="E202" s="18" t="s">
        <v>3</v>
      </c>
      <c r="F202" s="199">
        <v>5.1100000000000003</v>
      </c>
      <c r="H202" s="34"/>
    </row>
    <row r="203" spans="2:8" s="1" customFormat="1" ht="16.899999999999999" customHeight="1">
      <c r="B203" s="34"/>
      <c r="C203" s="198" t="s">
        <v>3</v>
      </c>
      <c r="D203" s="198" t="s">
        <v>639</v>
      </c>
      <c r="E203" s="18" t="s">
        <v>3</v>
      </c>
      <c r="F203" s="199">
        <v>5.423</v>
      </c>
      <c r="H203" s="34"/>
    </row>
    <row r="204" spans="2:8" s="1" customFormat="1" ht="16.899999999999999" customHeight="1">
      <c r="B204" s="34"/>
      <c r="C204" s="198" t="s">
        <v>3</v>
      </c>
      <c r="D204" s="198" t="s">
        <v>640</v>
      </c>
      <c r="E204" s="18" t="s">
        <v>3</v>
      </c>
      <c r="F204" s="199">
        <v>9.7469999999999999</v>
      </c>
      <c r="H204" s="34"/>
    </row>
    <row r="205" spans="2:8" s="1" customFormat="1" ht="16.899999999999999" customHeight="1">
      <c r="B205" s="34"/>
      <c r="C205" s="198" t="s">
        <v>3</v>
      </c>
      <c r="D205" s="198" t="s">
        <v>641</v>
      </c>
      <c r="E205" s="18" t="s">
        <v>3</v>
      </c>
      <c r="F205" s="199">
        <v>13.125999999999999</v>
      </c>
      <c r="H205" s="34"/>
    </row>
    <row r="206" spans="2:8" s="1" customFormat="1" ht="16.899999999999999" customHeight="1">
      <c r="B206" s="34"/>
      <c r="C206" s="198" t="s">
        <v>3</v>
      </c>
      <c r="D206" s="198" t="s">
        <v>642</v>
      </c>
      <c r="E206" s="18" t="s">
        <v>3</v>
      </c>
      <c r="F206" s="199">
        <v>12.474</v>
      </c>
      <c r="H206" s="34"/>
    </row>
    <row r="207" spans="2:8" s="1" customFormat="1" ht="16.899999999999999" customHeight="1">
      <c r="B207" s="34"/>
      <c r="C207" s="198" t="s">
        <v>3</v>
      </c>
      <c r="D207" s="198" t="s">
        <v>643</v>
      </c>
      <c r="E207" s="18" t="s">
        <v>3</v>
      </c>
      <c r="F207" s="199">
        <v>4.274</v>
      </c>
      <c r="H207" s="34"/>
    </row>
    <row r="208" spans="2:8" s="1" customFormat="1" ht="16.899999999999999" customHeight="1">
      <c r="B208" s="34"/>
      <c r="C208" s="198" t="s">
        <v>3</v>
      </c>
      <c r="D208" s="198" t="s">
        <v>644</v>
      </c>
      <c r="E208" s="18" t="s">
        <v>3</v>
      </c>
      <c r="F208" s="199">
        <v>0</v>
      </c>
      <c r="H208" s="34"/>
    </row>
    <row r="209" spans="2:8" s="1" customFormat="1" ht="16.899999999999999" customHeight="1">
      <c r="B209" s="34"/>
      <c r="C209" s="198" t="s">
        <v>3</v>
      </c>
      <c r="D209" s="198" t="s">
        <v>645</v>
      </c>
      <c r="E209" s="18" t="s">
        <v>3</v>
      </c>
      <c r="F209" s="199">
        <v>66.468000000000004</v>
      </c>
      <c r="H209" s="34"/>
    </row>
    <row r="210" spans="2:8" s="1" customFormat="1" ht="16.899999999999999" customHeight="1">
      <c r="B210" s="34"/>
      <c r="C210" s="198" t="s">
        <v>3</v>
      </c>
      <c r="D210" s="198" t="s">
        <v>646</v>
      </c>
      <c r="E210" s="18" t="s">
        <v>3</v>
      </c>
      <c r="F210" s="199">
        <v>0</v>
      </c>
      <c r="H210" s="34"/>
    </row>
    <row r="211" spans="2:8" s="1" customFormat="1" ht="16.899999999999999" customHeight="1">
      <c r="B211" s="34"/>
      <c r="C211" s="198" t="s">
        <v>3</v>
      </c>
      <c r="D211" s="198" t="s">
        <v>647</v>
      </c>
      <c r="E211" s="18" t="s">
        <v>3</v>
      </c>
      <c r="F211" s="199">
        <v>60.5</v>
      </c>
      <c r="H211" s="34"/>
    </row>
    <row r="212" spans="2:8" s="1" customFormat="1" ht="16.899999999999999" customHeight="1">
      <c r="B212" s="34"/>
      <c r="C212" s="198" t="s">
        <v>3</v>
      </c>
      <c r="D212" s="198" t="s">
        <v>648</v>
      </c>
      <c r="E212" s="18" t="s">
        <v>3</v>
      </c>
      <c r="F212" s="199">
        <v>5.5</v>
      </c>
      <c r="H212" s="34"/>
    </row>
    <row r="213" spans="2:8" s="1" customFormat="1" ht="16.899999999999999" customHeight="1">
      <c r="B213" s="34"/>
      <c r="C213" s="198" t="s">
        <v>3</v>
      </c>
      <c r="D213" s="198" t="s">
        <v>649</v>
      </c>
      <c r="E213" s="18" t="s">
        <v>3</v>
      </c>
      <c r="F213" s="199">
        <v>7</v>
      </c>
      <c r="H213" s="34"/>
    </row>
    <row r="214" spans="2:8" s="1" customFormat="1" ht="16.899999999999999" customHeight="1">
      <c r="B214" s="34"/>
      <c r="C214" s="198" t="s">
        <v>3</v>
      </c>
      <c r="D214" s="198" t="s">
        <v>650</v>
      </c>
      <c r="E214" s="18" t="s">
        <v>3</v>
      </c>
      <c r="F214" s="199">
        <v>0</v>
      </c>
      <c r="H214" s="34"/>
    </row>
    <row r="215" spans="2:8" s="1" customFormat="1" ht="16.899999999999999" customHeight="1">
      <c r="B215" s="34"/>
      <c r="C215" s="198" t="s">
        <v>3</v>
      </c>
      <c r="D215" s="198" t="s">
        <v>651</v>
      </c>
      <c r="E215" s="18" t="s">
        <v>3</v>
      </c>
      <c r="F215" s="199">
        <v>5.5369999999999999</v>
      </c>
      <c r="H215" s="34"/>
    </row>
    <row r="216" spans="2:8" s="1" customFormat="1" ht="16.899999999999999" customHeight="1">
      <c r="B216" s="34"/>
      <c r="C216" s="198" t="s">
        <v>3</v>
      </c>
      <c r="D216" s="198" t="s">
        <v>652</v>
      </c>
      <c r="E216" s="18" t="s">
        <v>3</v>
      </c>
      <c r="F216" s="199">
        <v>0</v>
      </c>
      <c r="H216" s="34"/>
    </row>
    <row r="217" spans="2:8" s="1" customFormat="1" ht="16.899999999999999" customHeight="1">
      <c r="B217" s="34"/>
      <c r="C217" s="198" t="s">
        <v>3</v>
      </c>
      <c r="D217" s="198" t="s">
        <v>653</v>
      </c>
      <c r="E217" s="18" t="s">
        <v>3</v>
      </c>
      <c r="F217" s="199">
        <v>25.2</v>
      </c>
      <c r="H217" s="34"/>
    </row>
    <row r="218" spans="2:8" s="1" customFormat="1" ht="16.899999999999999" customHeight="1">
      <c r="B218" s="34"/>
      <c r="C218" s="198" t="s">
        <v>3</v>
      </c>
      <c r="D218" s="198" t="s">
        <v>654</v>
      </c>
      <c r="E218" s="18" t="s">
        <v>3</v>
      </c>
      <c r="F218" s="199">
        <v>0</v>
      </c>
      <c r="H218" s="34"/>
    </row>
    <row r="219" spans="2:8" s="1" customFormat="1" ht="16.899999999999999" customHeight="1">
      <c r="B219" s="34"/>
      <c r="C219" s="198" t="s">
        <v>3</v>
      </c>
      <c r="D219" s="198" t="s">
        <v>655</v>
      </c>
      <c r="E219" s="18" t="s">
        <v>3</v>
      </c>
      <c r="F219" s="199">
        <v>19.5</v>
      </c>
      <c r="H219" s="34"/>
    </row>
    <row r="220" spans="2:8" s="1" customFormat="1" ht="16.899999999999999" customHeight="1">
      <c r="B220" s="34"/>
      <c r="C220" s="198" t="s">
        <v>592</v>
      </c>
      <c r="D220" s="198" t="s">
        <v>219</v>
      </c>
      <c r="E220" s="18" t="s">
        <v>3</v>
      </c>
      <c r="F220" s="199">
        <v>647.10599999999999</v>
      </c>
      <c r="H220" s="34"/>
    </row>
    <row r="221" spans="2:8" s="1" customFormat="1" ht="16.899999999999999" customHeight="1">
      <c r="B221" s="34"/>
      <c r="C221" s="200" t="s">
        <v>1853</v>
      </c>
      <c r="H221" s="34"/>
    </row>
    <row r="222" spans="2:8" s="1" customFormat="1" ht="16.899999999999999" customHeight="1">
      <c r="B222" s="34"/>
      <c r="C222" s="198" t="s">
        <v>622</v>
      </c>
      <c r="D222" s="198" t="s">
        <v>1869</v>
      </c>
      <c r="E222" s="18" t="s">
        <v>196</v>
      </c>
      <c r="F222" s="199">
        <v>647.10599999999999</v>
      </c>
      <c r="H222" s="34"/>
    </row>
    <row r="223" spans="2:8" s="1" customFormat="1" ht="16.899999999999999" customHeight="1">
      <c r="B223" s="34"/>
      <c r="C223" s="198" t="s">
        <v>656</v>
      </c>
      <c r="D223" s="198" t="s">
        <v>1864</v>
      </c>
      <c r="E223" s="18" t="s">
        <v>196</v>
      </c>
      <c r="F223" s="199">
        <v>139.857</v>
      </c>
      <c r="H223" s="34"/>
    </row>
    <row r="224" spans="2:8" s="1" customFormat="1" ht="16.899999999999999" customHeight="1">
      <c r="B224" s="34"/>
      <c r="C224" s="198" t="s">
        <v>241</v>
      </c>
      <c r="D224" s="198" t="s">
        <v>1855</v>
      </c>
      <c r="E224" s="18" t="s">
        <v>196</v>
      </c>
      <c r="F224" s="199">
        <v>341.14499999999998</v>
      </c>
      <c r="H224" s="34"/>
    </row>
    <row r="225" spans="2:8" s="1" customFormat="1" ht="16.899999999999999" customHeight="1">
      <c r="B225" s="34"/>
      <c r="C225" s="198" t="s">
        <v>247</v>
      </c>
      <c r="D225" s="198" t="s">
        <v>1856</v>
      </c>
      <c r="E225" s="18" t="s">
        <v>196</v>
      </c>
      <c r="F225" s="199">
        <v>1023.4349999999999</v>
      </c>
      <c r="H225" s="34"/>
    </row>
    <row r="226" spans="2:8" s="1" customFormat="1" ht="16.899999999999999" customHeight="1">
      <c r="B226" s="34"/>
      <c r="C226" s="198" t="s">
        <v>259</v>
      </c>
      <c r="D226" s="198" t="s">
        <v>1857</v>
      </c>
      <c r="E226" s="18" t="s">
        <v>261</v>
      </c>
      <c r="F226" s="199">
        <v>579.947</v>
      </c>
      <c r="H226" s="34"/>
    </row>
    <row r="227" spans="2:8" s="1" customFormat="1" ht="16.899999999999999" customHeight="1">
      <c r="B227" s="34"/>
      <c r="C227" s="194" t="s">
        <v>198</v>
      </c>
      <c r="D227" s="195" t="s">
        <v>594</v>
      </c>
      <c r="E227" s="196" t="s">
        <v>196</v>
      </c>
      <c r="F227" s="197">
        <v>358.13799999999998</v>
      </c>
      <c r="H227" s="34"/>
    </row>
    <row r="228" spans="2:8" s="1" customFormat="1" ht="16.899999999999999" customHeight="1">
      <c r="B228" s="34"/>
      <c r="C228" s="198" t="s">
        <v>3</v>
      </c>
      <c r="D228" s="198" t="s">
        <v>713</v>
      </c>
      <c r="E228" s="18" t="s">
        <v>3</v>
      </c>
      <c r="F228" s="199">
        <v>0</v>
      </c>
      <c r="H228" s="34"/>
    </row>
    <row r="229" spans="2:8" s="1" customFormat="1" ht="16.899999999999999" customHeight="1">
      <c r="B229" s="34"/>
      <c r="C229" s="198" t="s">
        <v>3</v>
      </c>
      <c r="D229" s="198" t="s">
        <v>714</v>
      </c>
      <c r="E229" s="18" t="s">
        <v>3</v>
      </c>
      <c r="F229" s="199">
        <v>27.5</v>
      </c>
      <c r="H229" s="34"/>
    </row>
    <row r="230" spans="2:8" s="1" customFormat="1" ht="16.899999999999999" customHeight="1">
      <c r="B230" s="34"/>
      <c r="C230" s="198" t="s">
        <v>3</v>
      </c>
      <c r="D230" s="198" t="s">
        <v>715</v>
      </c>
      <c r="E230" s="18" t="s">
        <v>3</v>
      </c>
      <c r="F230" s="199">
        <v>2.5</v>
      </c>
      <c r="H230" s="34"/>
    </row>
    <row r="231" spans="2:8" s="1" customFormat="1" ht="16.899999999999999" customHeight="1">
      <c r="B231" s="34"/>
      <c r="C231" s="198" t="s">
        <v>3</v>
      </c>
      <c r="D231" s="198" t="s">
        <v>716</v>
      </c>
      <c r="E231" s="18" t="s">
        <v>3</v>
      </c>
      <c r="F231" s="199">
        <v>3.5</v>
      </c>
      <c r="H231" s="34"/>
    </row>
    <row r="232" spans="2:8" s="1" customFormat="1" ht="16.899999999999999" customHeight="1">
      <c r="B232" s="34"/>
      <c r="C232" s="198" t="s">
        <v>3</v>
      </c>
      <c r="D232" s="198" t="s">
        <v>717</v>
      </c>
      <c r="E232" s="18" t="s">
        <v>3</v>
      </c>
      <c r="F232" s="199">
        <v>0</v>
      </c>
      <c r="H232" s="34"/>
    </row>
    <row r="233" spans="2:8" s="1" customFormat="1" ht="16.899999999999999" customHeight="1">
      <c r="B233" s="34"/>
      <c r="C233" s="198" t="s">
        <v>3</v>
      </c>
      <c r="D233" s="198" t="s">
        <v>718</v>
      </c>
      <c r="E233" s="18" t="s">
        <v>3</v>
      </c>
      <c r="F233" s="199">
        <v>69.971999999999994</v>
      </c>
      <c r="H233" s="34"/>
    </row>
    <row r="234" spans="2:8" s="1" customFormat="1" ht="16.899999999999999" customHeight="1">
      <c r="B234" s="34"/>
      <c r="C234" s="198" t="s">
        <v>3</v>
      </c>
      <c r="D234" s="198" t="s">
        <v>719</v>
      </c>
      <c r="E234" s="18" t="s">
        <v>3</v>
      </c>
      <c r="F234" s="199">
        <v>46.182000000000002</v>
      </c>
      <c r="H234" s="34"/>
    </row>
    <row r="235" spans="2:8" s="1" customFormat="1" ht="16.899999999999999" customHeight="1">
      <c r="B235" s="34"/>
      <c r="C235" s="198" t="s">
        <v>3</v>
      </c>
      <c r="D235" s="198" t="s">
        <v>720</v>
      </c>
      <c r="E235" s="18" t="s">
        <v>3</v>
      </c>
      <c r="F235" s="199">
        <v>122.42100000000001</v>
      </c>
      <c r="H235" s="34"/>
    </row>
    <row r="236" spans="2:8" s="1" customFormat="1" ht="16.899999999999999" customHeight="1">
      <c r="B236" s="34"/>
      <c r="C236" s="198" t="s">
        <v>3</v>
      </c>
      <c r="D236" s="198" t="s">
        <v>721</v>
      </c>
      <c r="E236" s="18" t="s">
        <v>3</v>
      </c>
      <c r="F236" s="199">
        <v>0</v>
      </c>
      <c r="H236" s="34"/>
    </row>
    <row r="237" spans="2:8" s="1" customFormat="1" ht="16.899999999999999" customHeight="1">
      <c r="B237" s="34"/>
      <c r="C237" s="198" t="s">
        <v>3</v>
      </c>
      <c r="D237" s="198" t="s">
        <v>722</v>
      </c>
      <c r="E237" s="18" t="s">
        <v>3</v>
      </c>
      <c r="F237" s="199">
        <v>45.24</v>
      </c>
      <c r="H237" s="34"/>
    </row>
    <row r="238" spans="2:8" s="1" customFormat="1" ht="16.899999999999999" customHeight="1">
      <c r="B238" s="34"/>
      <c r="C238" s="198" t="s">
        <v>3</v>
      </c>
      <c r="D238" s="198" t="s">
        <v>723</v>
      </c>
      <c r="E238" s="18" t="s">
        <v>3</v>
      </c>
      <c r="F238" s="199">
        <v>0</v>
      </c>
      <c r="H238" s="34"/>
    </row>
    <row r="239" spans="2:8" s="1" customFormat="1" ht="16.899999999999999" customHeight="1">
      <c r="B239" s="34"/>
      <c r="C239" s="198" t="s">
        <v>3</v>
      </c>
      <c r="D239" s="198" t="s">
        <v>724</v>
      </c>
      <c r="E239" s="18" t="s">
        <v>3</v>
      </c>
      <c r="F239" s="199">
        <v>1.974</v>
      </c>
      <c r="H239" s="34"/>
    </row>
    <row r="240" spans="2:8" s="1" customFormat="1" ht="16.899999999999999" customHeight="1">
      <c r="B240" s="34"/>
      <c r="C240" s="198" t="s">
        <v>3</v>
      </c>
      <c r="D240" s="198" t="s">
        <v>725</v>
      </c>
      <c r="E240" s="18" t="s">
        <v>3</v>
      </c>
      <c r="F240" s="199">
        <v>0.96199999999999997</v>
      </c>
      <c r="H240" s="34"/>
    </row>
    <row r="241" spans="2:8" s="1" customFormat="1" ht="16.899999999999999" customHeight="1">
      <c r="B241" s="34"/>
      <c r="C241" s="198" t="s">
        <v>3</v>
      </c>
      <c r="D241" s="198" t="s">
        <v>726</v>
      </c>
      <c r="E241" s="18" t="s">
        <v>3</v>
      </c>
      <c r="F241" s="199">
        <v>1.3859999999999999</v>
      </c>
      <c r="H241" s="34"/>
    </row>
    <row r="242" spans="2:8" s="1" customFormat="1" ht="16.899999999999999" customHeight="1">
      <c r="B242" s="34"/>
      <c r="C242" s="198" t="s">
        <v>3</v>
      </c>
      <c r="D242" s="198" t="s">
        <v>727</v>
      </c>
      <c r="E242" s="18" t="s">
        <v>3</v>
      </c>
      <c r="F242" s="199">
        <v>0.70699999999999996</v>
      </c>
      <c r="H242" s="34"/>
    </row>
    <row r="243" spans="2:8" s="1" customFormat="1" ht="16.899999999999999" customHeight="1">
      <c r="B243" s="34"/>
      <c r="C243" s="198" t="s">
        <v>3</v>
      </c>
      <c r="D243" s="198" t="s">
        <v>728</v>
      </c>
      <c r="E243" s="18" t="s">
        <v>3</v>
      </c>
      <c r="F243" s="199">
        <v>0.98799999999999999</v>
      </c>
      <c r="H243" s="34"/>
    </row>
    <row r="244" spans="2:8" s="1" customFormat="1" ht="16.899999999999999" customHeight="1">
      <c r="B244" s="34"/>
      <c r="C244" s="198" t="s">
        <v>3</v>
      </c>
      <c r="D244" s="198" t="s">
        <v>729</v>
      </c>
      <c r="E244" s="18" t="s">
        <v>3</v>
      </c>
      <c r="F244" s="199">
        <v>0.53200000000000003</v>
      </c>
      <c r="H244" s="34"/>
    </row>
    <row r="245" spans="2:8" s="1" customFormat="1" ht="16.899999999999999" customHeight="1">
      <c r="B245" s="34"/>
      <c r="C245" s="198" t="s">
        <v>3</v>
      </c>
      <c r="D245" s="198" t="s">
        <v>730</v>
      </c>
      <c r="E245" s="18" t="s">
        <v>3</v>
      </c>
      <c r="F245" s="199">
        <v>0.93500000000000005</v>
      </c>
      <c r="H245" s="34"/>
    </row>
    <row r="246" spans="2:8" s="1" customFormat="1" ht="16.899999999999999" customHeight="1">
      <c r="B246" s="34"/>
      <c r="C246" s="198" t="s">
        <v>3</v>
      </c>
      <c r="D246" s="198" t="s">
        <v>731</v>
      </c>
      <c r="E246" s="18" t="s">
        <v>3</v>
      </c>
      <c r="F246" s="199">
        <v>1.1140000000000001</v>
      </c>
      <c r="H246" s="34"/>
    </row>
    <row r="247" spans="2:8" s="1" customFormat="1" ht="16.899999999999999" customHeight="1">
      <c r="B247" s="34"/>
      <c r="C247" s="198" t="s">
        <v>3</v>
      </c>
      <c r="D247" s="198" t="s">
        <v>732</v>
      </c>
      <c r="E247" s="18" t="s">
        <v>3</v>
      </c>
      <c r="F247" s="199">
        <v>2.2570000000000001</v>
      </c>
      <c r="H247" s="34"/>
    </row>
    <row r="248" spans="2:8" s="1" customFormat="1" ht="16.899999999999999" customHeight="1">
      <c r="B248" s="34"/>
      <c r="C248" s="198" t="s">
        <v>3</v>
      </c>
      <c r="D248" s="198" t="s">
        <v>733</v>
      </c>
      <c r="E248" s="18" t="s">
        <v>3</v>
      </c>
      <c r="F248" s="199">
        <v>4.1289999999999996</v>
      </c>
      <c r="H248" s="34"/>
    </row>
    <row r="249" spans="2:8" s="1" customFormat="1" ht="16.899999999999999" customHeight="1">
      <c r="B249" s="34"/>
      <c r="C249" s="198" t="s">
        <v>3</v>
      </c>
      <c r="D249" s="198" t="s">
        <v>734</v>
      </c>
      <c r="E249" s="18" t="s">
        <v>3</v>
      </c>
      <c r="F249" s="199">
        <v>3.948</v>
      </c>
      <c r="H249" s="34"/>
    </row>
    <row r="250" spans="2:8" s="1" customFormat="1" ht="16.899999999999999" customHeight="1">
      <c r="B250" s="34"/>
      <c r="C250" s="198" t="s">
        <v>3</v>
      </c>
      <c r="D250" s="198" t="s">
        <v>735</v>
      </c>
      <c r="E250" s="18" t="s">
        <v>3</v>
      </c>
      <c r="F250" s="199">
        <v>1.6439999999999999</v>
      </c>
      <c r="H250" s="34"/>
    </row>
    <row r="251" spans="2:8" s="1" customFormat="1" ht="16.899999999999999" customHeight="1">
      <c r="B251" s="34"/>
      <c r="C251" s="198" t="s">
        <v>3</v>
      </c>
      <c r="D251" s="198" t="s">
        <v>736</v>
      </c>
      <c r="E251" s="18" t="s">
        <v>3</v>
      </c>
      <c r="F251" s="199">
        <v>0</v>
      </c>
      <c r="H251" s="34"/>
    </row>
    <row r="252" spans="2:8" s="1" customFormat="1" ht="16.899999999999999" customHeight="1">
      <c r="B252" s="34"/>
      <c r="C252" s="198" t="s">
        <v>3</v>
      </c>
      <c r="D252" s="198" t="s">
        <v>737</v>
      </c>
      <c r="E252" s="18" t="s">
        <v>3</v>
      </c>
      <c r="F252" s="199">
        <v>9.2560000000000002</v>
      </c>
      <c r="H252" s="34"/>
    </row>
    <row r="253" spans="2:8" s="1" customFormat="1" ht="16.899999999999999" customHeight="1">
      <c r="B253" s="34"/>
      <c r="C253" s="198" t="s">
        <v>3</v>
      </c>
      <c r="D253" s="198" t="s">
        <v>738</v>
      </c>
      <c r="E253" s="18" t="s">
        <v>3</v>
      </c>
      <c r="F253" s="199">
        <v>0</v>
      </c>
      <c r="H253" s="34"/>
    </row>
    <row r="254" spans="2:8" s="1" customFormat="1" ht="16.899999999999999" customHeight="1">
      <c r="B254" s="34"/>
      <c r="C254" s="198" t="s">
        <v>3</v>
      </c>
      <c r="D254" s="198" t="s">
        <v>739</v>
      </c>
      <c r="E254" s="18" t="s">
        <v>3</v>
      </c>
      <c r="F254" s="199">
        <v>9.2159999999999993</v>
      </c>
      <c r="H254" s="34"/>
    </row>
    <row r="255" spans="2:8" s="1" customFormat="1" ht="16.899999999999999" customHeight="1">
      <c r="B255" s="34"/>
      <c r="C255" s="198" t="s">
        <v>3</v>
      </c>
      <c r="D255" s="198" t="s">
        <v>740</v>
      </c>
      <c r="E255" s="18" t="s">
        <v>3</v>
      </c>
      <c r="F255" s="199">
        <v>0</v>
      </c>
      <c r="H255" s="34"/>
    </row>
    <row r="256" spans="2:8" s="1" customFormat="1" ht="16.899999999999999" customHeight="1">
      <c r="B256" s="34"/>
      <c r="C256" s="198" t="s">
        <v>3</v>
      </c>
      <c r="D256" s="198" t="s">
        <v>741</v>
      </c>
      <c r="E256" s="18" t="s">
        <v>3</v>
      </c>
      <c r="F256" s="199">
        <v>1.7749999999999999</v>
      </c>
      <c r="H256" s="34"/>
    </row>
    <row r="257" spans="2:8" s="1" customFormat="1" ht="16.899999999999999" customHeight="1">
      <c r="B257" s="34"/>
      <c r="C257" s="198" t="s">
        <v>198</v>
      </c>
      <c r="D257" s="198" t="s">
        <v>393</v>
      </c>
      <c r="E257" s="18" t="s">
        <v>3</v>
      </c>
      <c r="F257" s="199">
        <v>358.13799999999998</v>
      </c>
      <c r="H257" s="34"/>
    </row>
    <row r="258" spans="2:8" s="1" customFormat="1" ht="16.899999999999999" customHeight="1">
      <c r="B258" s="34"/>
      <c r="C258" s="200" t="s">
        <v>1853</v>
      </c>
      <c r="H258" s="34"/>
    </row>
    <row r="259" spans="2:8" s="1" customFormat="1" ht="16.899999999999999" customHeight="1">
      <c r="B259" s="34"/>
      <c r="C259" s="198" t="s">
        <v>702</v>
      </c>
      <c r="D259" s="198" t="s">
        <v>1865</v>
      </c>
      <c r="E259" s="18" t="s">
        <v>196</v>
      </c>
      <c r="F259" s="199">
        <v>381.13799999999998</v>
      </c>
      <c r="H259" s="34"/>
    </row>
    <row r="260" spans="2:8" s="1" customFormat="1" ht="16.899999999999999" customHeight="1">
      <c r="B260" s="34"/>
      <c r="C260" s="198" t="s">
        <v>373</v>
      </c>
      <c r="D260" s="198" t="s">
        <v>1862</v>
      </c>
      <c r="E260" s="18" t="s">
        <v>196</v>
      </c>
      <c r="F260" s="199">
        <v>716.27599999999995</v>
      </c>
      <c r="H260" s="34"/>
    </row>
    <row r="261" spans="2:8" s="1" customFormat="1" ht="16.899999999999999" customHeight="1">
      <c r="B261" s="34"/>
      <c r="C261" s="198" t="s">
        <v>241</v>
      </c>
      <c r="D261" s="198" t="s">
        <v>1855</v>
      </c>
      <c r="E261" s="18" t="s">
        <v>196</v>
      </c>
      <c r="F261" s="199">
        <v>341.14499999999998</v>
      </c>
      <c r="H261" s="34"/>
    </row>
    <row r="262" spans="2:8" s="1" customFormat="1" ht="16.899999999999999" customHeight="1">
      <c r="B262" s="34"/>
      <c r="C262" s="198" t="s">
        <v>247</v>
      </c>
      <c r="D262" s="198" t="s">
        <v>1856</v>
      </c>
      <c r="E262" s="18" t="s">
        <v>196</v>
      </c>
      <c r="F262" s="199">
        <v>1023.4349999999999</v>
      </c>
      <c r="H262" s="34"/>
    </row>
    <row r="263" spans="2:8" s="1" customFormat="1" ht="16.899999999999999" customHeight="1">
      <c r="B263" s="34"/>
      <c r="C263" s="198" t="s">
        <v>253</v>
      </c>
      <c r="D263" s="198" t="s">
        <v>1860</v>
      </c>
      <c r="E263" s="18" t="s">
        <v>196</v>
      </c>
      <c r="F263" s="199">
        <v>358.13799999999998</v>
      </c>
      <c r="H263" s="34"/>
    </row>
    <row r="264" spans="2:8" s="1" customFormat="1" ht="16.899999999999999" customHeight="1">
      <c r="B264" s="34"/>
      <c r="C264" s="198" t="s">
        <v>259</v>
      </c>
      <c r="D264" s="198" t="s">
        <v>1857</v>
      </c>
      <c r="E264" s="18" t="s">
        <v>261</v>
      </c>
      <c r="F264" s="199">
        <v>579.947</v>
      </c>
      <c r="H264" s="34"/>
    </row>
    <row r="265" spans="2:8" s="1" customFormat="1" ht="16.899999999999999" customHeight="1">
      <c r="B265" s="34"/>
      <c r="C265" s="198" t="s">
        <v>267</v>
      </c>
      <c r="D265" s="198" t="s">
        <v>1861</v>
      </c>
      <c r="E265" s="18" t="s">
        <v>196</v>
      </c>
      <c r="F265" s="199">
        <v>358.13799999999998</v>
      </c>
      <c r="H265" s="34"/>
    </row>
    <row r="266" spans="2:8" s="1" customFormat="1" ht="26.45" customHeight="1">
      <c r="B266" s="34"/>
      <c r="C266" s="193" t="s">
        <v>106</v>
      </c>
      <c r="D266" s="193" t="s">
        <v>107</v>
      </c>
      <c r="H266" s="34"/>
    </row>
    <row r="267" spans="2:8" s="1" customFormat="1" ht="16.899999999999999" customHeight="1">
      <c r="B267" s="34"/>
      <c r="C267" s="194" t="s">
        <v>1471</v>
      </c>
      <c r="D267" s="195" t="s">
        <v>1472</v>
      </c>
      <c r="E267" s="196" t="s">
        <v>213</v>
      </c>
      <c r="F267" s="197">
        <v>690</v>
      </c>
      <c r="H267" s="34"/>
    </row>
    <row r="268" spans="2:8" s="1" customFormat="1" ht="16.899999999999999" customHeight="1">
      <c r="B268" s="34"/>
      <c r="C268" s="198" t="s">
        <v>3</v>
      </c>
      <c r="D268" s="198" t="s">
        <v>1501</v>
      </c>
      <c r="E268" s="18" t="s">
        <v>3</v>
      </c>
      <c r="F268" s="199">
        <v>690</v>
      </c>
      <c r="H268" s="34"/>
    </row>
    <row r="269" spans="2:8" s="1" customFormat="1" ht="16.899999999999999" customHeight="1">
      <c r="B269" s="34"/>
      <c r="C269" s="198" t="s">
        <v>3</v>
      </c>
      <c r="D269" s="198" t="s">
        <v>219</v>
      </c>
      <c r="E269" s="18" t="s">
        <v>3</v>
      </c>
      <c r="F269" s="199">
        <v>690</v>
      </c>
      <c r="H269" s="34"/>
    </row>
    <row r="270" spans="2:8" s="1" customFormat="1" ht="16.899999999999999" customHeight="1">
      <c r="B270" s="34"/>
      <c r="C270" s="200" t="s">
        <v>1853</v>
      </c>
      <c r="H270" s="34"/>
    </row>
    <row r="271" spans="2:8" s="1" customFormat="1" ht="16.899999999999999" customHeight="1">
      <c r="B271" s="34"/>
      <c r="C271" s="198" t="s">
        <v>1514</v>
      </c>
      <c r="D271" s="198" t="s">
        <v>1870</v>
      </c>
      <c r="E271" s="18" t="s">
        <v>213</v>
      </c>
      <c r="F271" s="199">
        <v>1960</v>
      </c>
      <c r="H271" s="34"/>
    </row>
    <row r="272" spans="2:8" s="1" customFormat="1" ht="16.899999999999999" customHeight="1">
      <c r="B272" s="34"/>
      <c r="C272" s="198" t="s">
        <v>1520</v>
      </c>
      <c r="D272" s="198" t="s">
        <v>1871</v>
      </c>
      <c r="E272" s="18" t="s">
        <v>213</v>
      </c>
      <c r="F272" s="199">
        <v>39200</v>
      </c>
      <c r="H272" s="34"/>
    </row>
    <row r="273" spans="2:8" s="1" customFormat="1" ht="16.899999999999999" customHeight="1">
      <c r="B273" s="34"/>
      <c r="C273" s="194" t="s">
        <v>1474</v>
      </c>
      <c r="D273" s="195" t="s">
        <v>1475</v>
      </c>
      <c r="E273" s="196" t="s">
        <v>213</v>
      </c>
      <c r="F273" s="197">
        <v>1270</v>
      </c>
      <c r="H273" s="34"/>
    </row>
    <row r="274" spans="2:8" s="1" customFormat="1" ht="16.899999999999999" customHeight="1">
      <c r="B274" s="34"/>
      <c r="C274" s="198" t="s">
        <v>3</v>
      </c>
      <c r="D274" s="198" t="s">
        <v>1507</v>
      </c>
      <c r="E274" s="18" t="s">
        <v>3</v>
      </c>
      <c r="F274" s="199">
        <v>1270</v>
      </c>
      <c r="H274" s="34"/>
    </row>
    <row r="275" spans="2:8" s="1" customFormat="1" ht="16.899999999999999" customHeight="1">
      <c r="B275" s="34"/>
      <c r="C275" s="198" t="s">
        <v>3</v>
      </c>
      <c r="D275" s="198" t="s">
        <v>219</v>
      </c>
      <c r="E275" s="18" t="s">
        <v>3</v>
      </c>
      <c r="F275" s="199">
        <v>1270</v>
      </c>
      <c r="H275" s="34"/>
    </row>
    <row r="276" spans="2:8" s="1" customFormat="1" ht="16.899999999999999" customHeight="1">
      <c r="B276" s="34"/>
      <c r="C276" s="200" t="s">
        <v>1853</v>
      </c>
      <c r="H276" s="34"/>
    </row>
    <row r="277" spans="2:8" s="1" customFormat="1" ht="16.899999999999999" customHeight="1">
      <c r="B277" s="34"/>
      <c r="C277" s="198" t="s">
        <v>1508</v>
      </c>
      <c r="D277" s="198" t="s">
        <v>1872</v>
      </c>
      <c r="E277" s="18" t="s">
        <v>213</v>
      </c>
      <c r="F277" s="199">
        <v>3810</v>
      </c>
      <c r="H277" s="34"/>
    </row>
    <row r="278" spans="2:8" s="1" customFormat="1" ht="16.899999999999999" customHeight="1">
      <c r="B278" s="34"/>
      <c r="C278" s="198" t="s">
        <v>1621</v>
      </c>
      <c r="D278" s="198" t="s">
        <v>1873</v>
      </c>
      <c r="E278" s="18" t="s">
        <v>213</v>
      </c>
      <c r="F278" s="199">
        <v>1270</v>
      </c>
      <c r="H278" s="34"/>
    </row>
    <row r="279" spans="2:8" s="1" customFormat="1" ht="16.899999999999999" customHeight="1">
      <c r="B279" s="34"/>
      <c r="C279" s="198" t="s">
        <v>1625</v>
      </c>
      <c r="D279" s="198" t="s">
        <v>1874</v>
      </c>
      <c r="E279" s="18" t="s">
        <v>213</v>
      </c>
      <c r="F279" s="199">
        <v>162</v>
      </c>
      <c r="H279" s="34"/>
    </row>
    <row r="280" spans="2:8" s="1" customFormat="1" ht="16.899999999999999" customHeight="1">
      <c r="B280" s="34"/>
      <c r="C280" s="198" t="s">
        <v>1639</v>
      </c>
      <c r="D280" s="198" t="s">
        <v>1875</v>
      </c>
      <c r="E280" s="18" t="s">
        <v>213</v>
      </c>
      <c r="F280" s="199">
        <v>1270</v>
      </c>
      <c r="H280" s="34"/>
    </row>
    <row r="281" spans="2:8" s="1" customFormat="1" ht="16.899999999999999" customHeight="1">
      <c r="B281" s="34"/>
      <c r="C281" s="198" t="s">
        <v>1643</v>
      </c>
      <c r="D281" s="198" t="s">
        <v>1644</v>
      </c>
      <c r="E281" s="18" t="s">
        <v>213</v>
      </c>
      <c r="F281" s="199">
        <v>162</v>
      </c>
      <c r="H281" s="34"/>
    </row>
    <row r="282" spans="2:8" s="1" customFormat="1" ht="16.899999999999999" customHeight="1">
      <c r="B282" s="34"/>
      <c r="C282" s="198" t="s">
        <v>1514</v>
      </c>
      <c r="D282" s="198" t="s">
        <v>1870</v>
      </c>
      <c r="E282" s="18" t="s">
        <v>213</v>
      </c>
      <c r="F282" s="199">
        <v>1960</v>
      </c>
      <c r="H282" s="34"/>
    </row>
    <row r="283" spans="2:8" s="1" customFormat="1" ht="16.899999999999999" customHeight="1">
      <c r="B283" s="34"/>
      <c r="C283" s="198" t="s">
        <v>1520</v>
      </c>
      <c r="D283" s="198" t="s">
        <v>1871</v>
      </c>
      <c r="E283" s="18" t="s">
        <v>213</v>
      </c>
      <c r="F283" s="199">
        <v>39200</v>
      </c>
      <c r="H283" s="34"/>
    </row>
    <row r="284" spans="2:8" s="1" customFormat="1" ht="16.899999999999999" customHeight="1">
      <c r="B284" s="34"/>
      <c r="C284" s="198" t="s">
        <v>1530</v>
      </c>
      <c r="D284" s="198" t="s">
        <v>1876</v>
      </c>
      <c r="E284" s="18" t="s">
        <v>213</v>
      </c>
      <c r="F284" s="199">
        <v>381</v>
      </c>
      <c r="H284" s="34"/>
    </row>
    <row r="285" spans="2:8" s="1" customFormat="1" ht="16.899999999999999" customHeight="1">
      <c r="B285" s="34"/>
      <c r="C285" s="198" t="s">
        <v>1536</v>
      </c>
      <c r="D285" s="198" t="s">
        <v>1877</v>
      </c>
      <c r="E285" s="18" t="s">
        <v>213</v>
      </c>
      <c r="F285" s="199">
        <v>187.4</v>
      </c>
      <c r="H285" s="34"/>
    </row>
    <row r="286" spans="2:8" s="1" customFormat="1" ht="16.899999999999999" customHeight="1">
      <c r="B286" s="34"/>
      <c r="C286" s="198" t="s">
        <v>1553</v>
      </c>
      <c r="D286" s="198" t="s">
        <v>1878</v>
      </c>
      <c r="E286" s="18" t="s">
        <v>196</v>
      </c>
      <c r="F286" s="199">
        <v>3.81</v>
      </c>
      <c r="H286" s="34"/>
    </row>
    <row r="287" spans="2:8" s="1" customFormat="1" ht="16.899999999999999" customHeight="1">
      <c r="B287" s="34"/>
      <c r="C287" s="198" t="s">
        <v>1564</v>
      </c>
      <c r="D287" s="198" t="s">
        <v>1879</v>
      </c>
      <c r="E287" s="18" t="s">
        <v>196</v>
      </c>
      <c r="F287" s="199">
        <v>32.4</v>
      </c>
      <c r="H287" s="34"/>
    </row>
    <row r="288" spans="2:8" s="1" customFormat="1" ht="16.899999999999999" customHeight="1">
      <c r="B288" s="34"/>
      <c r="C288" s="198" t="s">
        <v>1578</v>
      </c>
      <c r="D288" s="198" t="s">
        <v>1880</v>
      </c>
      <c r="E288" s="18" t="s">
        <v>196</v>
      </c>
      <c r="F288" s="199">
        <v>36.21</v>
      </c>
      <c r="H288" s="34"/>
    </row>
    <row r="289" spans="2:8" s="1" customFormat="1" ht="16.899999999999999" customHeight="1">
      <c r="B289" s="34"/>
      <c r="C289" s="198" t="s">
        <v>1590</v>
      </c>
      <c r="D289" s="198" t="s">
        <v>1881</v>
      </c>
      <c r="E289" s="18" t="s">
        <v>213</v>
      </c>
      <c r="F289" s="199">
        <v>381</v>
      </c>
      <c r="H289" s="34"/>
    </row>
    <row r="290" spans="2:8" s="1" customFormat="1" ht="16.899999999999999" customHeight="1">
      <c r="B290" s="34"/>
      <c r="C290" s="198" t="s">
        <v>1594</v>
      </c>
      <c r="D290" s="198" t="s">
        <v>1882</v>
      </c>
      <c r="E290" s="18" t="s">
        <v>316</v>
      </c>
      <c r="F290" s="199">
        <v>63.5</v>
      </c>
      <c r="H290" s="34"/>
    </row>
    <row r="291" spans="2:8" s="1" customFormat="1" ht="16.899999999999999" customHeight="1">
      <c r="B291" s="34"/>
      <c r="C291" s="198" t="s">
        <v>1632</v>
      </c>
      <c r="D291" s="198" t="s">
        <v>1633</v>
      </c>
      <c r="E291" s="18" t="s">
        <v>1634</v>
      </c>
      <c r="F291" s="199">
        <v>64.8</v>
      </c>
      <c r="H291" s="34"/>
    </row>
    <row r="292" spans="2:8" s="1" customFormat="1" ht="16.899999999999999" customHeight="1">
      <c r="B292" s="34"/>
      <c r="C292" s="198" t="s">
        <v>1572</v>
      </c>
      <c r="D292" s="198" t="s">
        <v>1573</v>
      </c>
      <c r="E292" s="18" t="s">
        <v>261</v>
      </c>
      <c r="F292" s="199">
        <v>124.616</v>
      </c>
      <c r="H292" s="34"/>
    </row>
    <row r="293" spans="2:8" s="1" customFormat="1" ht="16.899999999999999" customHeight="1">
      <c r="B293" s="34"/>
      <c r="C293" s="194" t="s">
        <v>1477</v>
      </c>
      <c r="D293" s="195" t="s">
        <v>1478</v>
      </c>
      <c r="E293" s="196" t="s">
        <v>213</v>
      </c>
      <c r="F293" s="197">
        <v>175</v>
      </c>
      <c r="H293" s="34"/>
    </row>
    <row r="294" spans="2:8" s="1" customFormat="1" ht="16.899999999999999" customHeight="1">
      <c r="B294" s="34"/>
      <c r="C294" s="198" t="s">
        <v>3</v>
      </c>
      <c r="D294" s="198" t="s">
        <v>1883</v>
      </c>
      <c r="E294" s="18" t="s">
        <v>3</v>
      </c>
      <c r="F294" s="199">
        <v>175</v>
      </c>
      <c r="H294" s="34"/>
    </row>
    <row r="295" spans="2:8" s="1" customFormat="1" ht="16.899999999999999" customHeight="1">
      <c r="B295" s="34"/>
      <c r="C295" s="198" t="s">
        <v>3</v>
      </c>
      <c r="D295" s="198" t="s">
        <v>219</v>
      </c>
      <c r="E295" s="18" t="s">
        <v>3</v>
      </c>
      <c r="F295" s="199">
        <v>175</v>
      </c>
      <c r="H295" s="34"/>
    </row>
    <row r="296" spans="2:8" s="1" customFormat="1" ht="16.899999999999999" customHeight="1">
      <c r="B296" s="34"/>
      <c r="C296" s="200" t="s">
        <v>1853</v>
      </c>
      <c r="H296" s="34"/>
    </row>
    <row r="297" spans="2:8" s="1" customFormat="1" ht="16.899999999999999" customHeight="1">
      <c r="B297" s="34"/>
      <c r="C297" s="198" t="s">
        <v>1625</v>
      </c>
      <c r="D297" s="198" t="s">
        <v>1874</v>
      </c>
      <c r="E297" s="18" t="s">
        <v>213</v>
      </c>
      <c r="F297" s="199">
        <v>162</v>
      </c>
      <c r="H297" s="34"/>
    </row>
    <row r="298" spans="2:8" s="1" customFormat="1" ht="16.899999999999999" customHeight="1">
      <c r="B298" s="34"/>
      <c r="C298" s="198" t="s">
        <v>1643</v>
      </c>
      <c r="D298" s="198" t="s">
        <v>1644</v>
      </c>
      <c r="E298" s="18" t="s">
        <v>213</v>
      </c>
      <c r="F298" s="199">
        <v>162</v>
      </c>
      <c r="H298" s="34"/>
    </row>
    <row r="299" spans="2:8" s="1" customFormat="1" ht="16.899999999999999" customHeight="1">
      <c r="B299" s="34"/>
      <c r="C299" s="198" t="s">
        <v>1536</v>
      </c>
      <c r="D299" s="198" t="s">
        <v>1877</v>
      </c>
      <c r="E299" s="18" t="s">
        <v>213</v>
      </c>
      <c r="F299" s="199">
        <v>187.4</v>
      </c>
      <c r="H299" s="34"/>
    </row>
    <row r="300" spans="2:8" s="1" customFormat="1" ht="16.899999999999999" customHeight="1">
      <c r="B300" s="34"/>
      <c r="C300" s="198" t="s">
        <v>1564</v>
      </c>
      <c r="D300" s="198" t="s">
        <v>1879</v>
      </c>
      <c r="E300" s="18" t="s">
        <v>196</v>
      </c>
      <c r="F300" s="199">
        <v>32.4</v>
      </c>
      <c r="H300" s="34"/>
    </row>
    <row r="301" spans="2:8" s="1" customFormat="1" ht="16.899999999999999" customHeight="1">
      <c r="B301" s="34"/>
      <c r="C301" s="198" t="s">
        <v>1578</v>
      </c>
      <c r="D301" s="198" t="s">
        <v>1880</v>
      </c>
      <c r="E301" s="18" t="s">
        <v>196</v>
      </c>
      <c r="F301" s="199">
        <v>36.21</v>
      </c>
      <c r="H301" s="34"/>
    </row>
    <row r="302" spans="2:8" s="1" customFormat="1" ht="16.899999999999999" customHeight="1">
      <c r="B302" s="34"/>
      <c r="C302" s="198" t="s">
        <v>1594</v>
      </c>
      <c r="D302" s="198" t="s">
        <v>1882</v>
      </c>
      <c r="E302" s="18" t="s">
        <v>316</v>
      </c>
      <c r="F302" s="199">
        <v>63.5</v>
      </c>
      <c r="H302" s="34"/>
    </row>
    <row r="303" spans="2:8" s="1" customFormat="1" ht="16.899999999999999" customHeight="1">
      <c r="B303" s="34"/>
      <c r="C303" s="198" t="s">
        <v>1632</v>
      </c>
      <c r="D303" s="198" t="s">
        <v>1633</v>
      </c>
      <c r="E303" s="18" t="s">
        <v>1634</v>
      </c>
      <c r="F303" s="199">
        <v>64.8</v>
      </c>
      <c r="H303" s="34"/>
    </row>
    <row r="304" spans="2:8" s="1" customFormat="1" ht="16.899999999999999" customHeight="1">
      <c r="B304" s="34"/>
      <c r="C304" s="198" t="s">
        <v>1572</v>
      </c>
      <c r="D304" s="198" t="s">
        <v>1573</v>
      </c>
      <c r="E304" s="18" t="s">
        <v>261</v>
      </c>
      <c r="F304" s="199">
        <v>124.616</v>
      </c>
      <c r="H304" s="34"/>
    </row>
    <row r="305" spans="2:8" s="1" customFormat="1" ht="26.45" customHeight="1">
      <c r="B305" s="34"/>
      <c r="C305" s="193" t="s">
        <v>110</v>
      </c>
      <c r="D305" s="193" t="s">
        <v>111</v>
      </c>
      <c r="H305" s="34"/>
    </row>
    <row r="306" spans="2:8" s="1" customFormat="1" ht="16.899999999999999" customHeight="1">
      <c r="B306" s="34"/>
      <c r="C306" s="194" t="s">
        <v>1646</v>
      </c>
      <c r="D306" s="195" t="s">
        <v>1647</v>
      </c>
      <c r="E306" s="196" t="s">
        <v>196</v>
      </c>
      <c r="F306" s="197">
        <v>5.7350000000000003</v>
      </c>
      <c r="H306" s="34"/>
    </row>
    <row r="307" spans="2:8" s="1" customFormat="1" ht="16.899999999999999" customHeight="1">
      <c r="B307" s="34"/>
      <c r="C307" s="198" t="s">
        <v>3</v>
      </c>
      <c r="D307" s="198" t="s">
        <v>1656</v>
      </c>
      <c r="E307" s="18" t="s">
        <v>3</v>
      </c>
      <c r="F307" s="199">
        <v>0</v>
      </c>
      <c r="H307" s="34"/>
    </row>
    <row r="308" spans="2:8" s="1" customFormat="1" ht="16.899999999999999" customHeight="1">
      <c r="B308" s="34"/>
      <c r="C308" s="198" t="s">
        <v>3</v>
      </c>
      <c r="D308" s="198" t="s">
        <v>1657</v>
      </c>
      <c r="E308" s="18" t="s">
        <v>3</v>
      </c>
      <c r="F308" s="199">
        <v>2.6070000000000002</v>
      </c>
      <c r="H308" s="34"/>
    </row>
    <row r="309" spans="2:8" s="1" customFormat="1" ht="16.899999999999999" customHeight="1">
      <c r="B309" s="34"/>
      <c r="C309" s="198" t="s">
        <v>3</v>
      </c>
      <c r="D309" s="198" t="s">
        <v>1658</v>
      </c>
      <c r="E309" s="18" t="s">
        <v>3</v>
      </c>
      <c r="F309" s="199">
        <v>3.1280000000000001</v>
      </c>
      <c r="H309" s="34"/>
    </row>
    <row r="310" spans="2:8" s="1" customFormat="1" ht="16.899999999999999" customHeight="1">
      <c r="B310" s="34"/>
      <c r="C310" s="198" t="s">
        <v>1646</v>
      </c>
      <c r="D310" s="198" t="s">
        <v>219</v>
      </c>
      <c r="E310" s="18" t="s">
        <v>3</v>
      </c>
      <c r="F310" s="199">
        <v>5.7350000000000003</v>
      </c>
      <c r="H310" s="34"/>
    </row>
    <row r="311" spans="2:8" s="1" customFormat="1" ht="16.899999999999999" customHeight="1">
      <c r="B311" s="34"/>
      <c r="C311" s="200" t="s">
        <v>1853</v>
      </c>
      <c r="H311" s="34"/>
    </row>
    <row r="312" spans="2:8" s="1" customFormat="1" ht="16.899999999999999" customHeight="1">
      <c r="B312" s="34"/>
      <c r="C312" s="198" t="s">
        <v>1652</v>
      </c>
      <c r="D312" s="198" t="s">
        <v>1884</v>
      </c>
      <c r="E312" s="18" t="s">
        <v>196</v>
      </c>
      <c r="F312" s="199">
        <v>5.7350000000000003</v>
      </c>
      <c r="H312" s="34"/>
    </row>
    <row r="313" spans="2:8" s="1" customFormat="1" ht="16.899999999999999" customHeight="1">
      <c r="B313" s="34"/>
      <c r="C313" s="198" t="s">
        <v>241</v>
      </c>
      <c r="D313" s="198" t="s">
        <v>1855</v>
      </c>
      <c r="E313" s="18" t="s">
        <v>196</v>
      </c>
      <c r="F313" s="199">
        <v>2.0049999999999999</v>
      </c>
      <c r="H313" s="34"/>
    </row>
    <row r="314" spans="2:8" s="1" customFormat="1" ht="16.899999999999999" customHeight="1">
      <c r="B314" s="34"/>
      <c r="C314" s="198" t="s">
        <v>247</v>
      </c>
      <c r="D314" s="198" t="s">
        <v>1856</v>
      </c>
      <c r="E314" s="18" t="s">
        <v>196</v>
      </c>
      <c r="F314" s="199">
        <v>6.0149999999999997</v>
      </c>
      <c r="H314" s="34"/>
    </row>
    <row r="315" spans="2:8" s="1" customFormat="1" ht="16.899999999999999" customHeight="1">
      <c r="B315" s="34"/>
      <c r="C315" s="198" t="s">
        <v>259</v>
      </c>
      <c r="D315" s="198" t="s">
        <v>1857</v>
      </c>
      <c r="E315" s="18" t="s">
        <v>261</v>
      </c>
      <c r="F315" s="199">
        <v>2.0049999999999999</v>
      </c>
      <c r="H315" s="34"/>
    </row>
    <row r="316" spans="2:8" s="1" customFormat="1" ht="16.899999999999999" customHeight="1">
      <c r="B316" s="34"/>
      <c r="C316" s="194" t="s">
        <v>198</v>
      </c>
      <c r="D316" s="195" t="s">
        <v>199</v>
      </c>
      <c r="E316" s="196" t="s">
        <v>196</v>
      </c>
      <c r="F316" s="197">
        <v>3.73</v>
      </c>
      <c r="H316" s="34"/>
    </row>
    <row r="317" spans="2:8" s="1" customFormat="1" ht="16.899999999999999" customHeight="1">
      <c r="B317" s="34"/>
      <c r="C317" s="198" t="s">
        <v>3</v>
      </c>
      <c r="D317" s="198" t="s">
        <v>1667</v>
      </c>
      <c r="E317" s="18" t="s">
        <v>3</v>
      </c>
      <c r="F317" s="199">
        <v>0</v>
      </c>
      <c r="H317" s="34"/>
    </row>
    <row r="318" spans="2:8" s="1" customFormat="1" ht="16.899999999999999" customHeight="1">
      <c r="B318" s="34"/>
      <c r="C318" s="198" t="s">
        <v>3</v>
      </c>
      <c r="D318" s="198" t="s">
        <v>1668</v>
      </c>
      <c r="E318" s="18" t="s">
        <v>3</v>
      </c>
      <c r="F318" s="199">
        <v>0.60199999999999998</v>
      </c>
      <c r="H318" s="34"/>
    </row>
    <row r="319" spans="2:8" s="1" customFormat="1" ht="16.899999999999999" customHeight="1">
      <c r="B319" s="34"/>
      <c r="C319" s="198" t="s">
        <v>3</v>
      </c>
      <c r="D319" s="198" t="s">
        <v>1658</v>
      </c>
      <c r="E319" s="18" t="s">
        <v>3</v>
      </c>
      <c r="F319" s="199">
        <v>3.1280000000000001</v>
      </c>
      <c r="H319" s="34"/>
    </row>
    <row r="320" spans="2:8" s="1" customFormat="1" ht="16.899999999999999" customHeight="1">
      <c r="B320" s="34"/>
      <c r="C320" s="198" t="s">
        <v>198</v>
      </c>
      <c r="D320" s="198" t="s">
        <v>219</v>
      </c>
      <c r="E320" s="18" t="s">
        <v>3</v>
      </c>
      <c r="F320" s="199">
        <v>3.73</v>
      </c>
      <c r="H320" s="34"/>
    </row>
    <row r="321" spans="2:8" s="1" customFormat="1" ht="16.899999999999999" customHeight="1">
      <c r="B321" s="34"/>
      <c r="C321" s="200" t="s">
        <v>1853</v>
      </c>
      <c r="H321" s="34"/>
    </row>
    <row r="322" spans="2:8" s="1" customFormat="1" ht="16.899999999999999" customHeight="1">
      <c r="B322" s="34"/>
      <c r="C322" s="198" t="s">
        <v>273</v>
      </c>
      <c r="D322" s="198" t="s">
        <v>1858</v>
      </c>
      <c r="E322" s="18" t="s">
        <v>196</v>
      </c>
      <c r="F322" s="199">
        <v>3.73</v>
      </c>
      <c r="H322" s="34"/>
    </row>
    <row r="323" spans="2:8" s="1" customFormat="1" ht="16.899999999999999" customHeight="1">
      <c r="B323" s="34"/>
      <c r="C323" s="198" t="s">
        <v>241</v>
      </c>
      <c r="D323" s="198" t="s">
        <v>1855</v>
      </c>
      <c r="E323" s="18" t="s">
        <v>196</v>
      </c>
      <c r="F323" s="199">
        <v>2.0049999999999999</v>
      </c>
      <c r="H323" s="34"/>
    </row>
    <row r="324" spans="2:8" s="1" customFormat="1" ht="16.899999999999999" customHeight="1">
      <c r="B324" s="34"/>
      <c r="C324" s="198" t="s">
        <v>247</v>
      </c>
      <c r="D324" s="198" t="s">
        <v>1856</v>
      </c>
      <c r="E324" s="18" t="s">
        <v>196</v>
      </c>
      <c r="F324" s="199">
        <v>6.0149999999999997</v>
      </c>
      <c r="H324" s="34"/>
    </row>
    <row r="325" spans="2:8" s="1" customFormat="1" ht="16.899999999999999" customHeight="1">
      <c r="B325" s="34"/>
      <c r="C325" s="198" t="s">
        <v>253</v>
      </c>
      <c r="D325" s="198" t="s">
        <v>1860</v>
      </c>
      <c r="E325" s="18" t="s">
        <v>196</v>
      </c>
      <c r="F325" s="199">
        <v>3.73</v>
      </c>
      <c r="H325" s="34"/>
    </row>
    <row r="326" spans="2:8" s="1" customFormat="1" ht="16.899999999999999" customHeight="1">
      <c r="B326" s="34"/>
      <c r="C326" s="198" t="s">
        <v>259</v>
      </c>
      <c r="D326" s="198" t="s">
        <v>1857</v>
      </c>
      <c r="E326" s="18" t="s">
        <v>261</v>
      </c>
      <c r="F326" s="199">
        <v>2.0049999999999999</v>
      </c>
      <c r="H326" s="34"/>
    </row>
    <row r="327" spans="2:8" s="1" customFormat="1" ht="16.899999999999999" customHeight="1">
      <c r="B327" s="34"/>
      <c r="C327" s="198" t="s">
        <v>267</v>
      </c>
      <c r="D327" s="198" t="s">
        <v>1861</v>
      </c>
      <c r="E327" s="18" t="s">
        <v>196</v>
      </c>
      <c r="F327" s="199">
        <v>3.73</v>
      </c>
      <c r="H327" s="34"/>
    </row>
    <row r="328" spans="2:8" s="1" customFormat="1" ht="26.45" customHeight="1">
      <c r="B328" s="34"/>
      <c r="C328" s="193" t="s">
        <v>113</v>
      </c>
      <c r="D328" s="193" t="s">
        <v>114</v>
      </c>
      <c r="H328" s="34"/>
    </row>
    <row r="329" spans="2:8" s="1" customFormat="1" ht="16.899999999999999" customHeight="1">
      <c r="B329" s="34"/>
      <c r="C329" s="194" t="s">
        <v>194</v>
      </c>
      <c r="D329" s="195" t="s">
        <v>195</v>
      </c>
      <c r="E329" s="196" t="s">
        <v>196</v>
      </c>
      <c r="F329" s="197">
        <v>58.344000000000001</v>
      </c>
      <c r="H329" s="34"/>
    </row>
    <row r="330" spans="2:8" s="1" customFormat="1" ht="16.899999999999999" customHeight="1">
      <c r="B330" s="34"/>
      <c r="C330" s="198" t="s">
        <v>3</v>
      </c>
      <c r="D330" s="198" t="s">
        <v>230</v>
      </c>
      <c r="E330" s="18" t="s">
        <v>3</v>
      </c>
      <c r="F330" s="199">
        <v>0</v>
      </c>
      <c r="H330" s="34"/>
    </row>
    <row r="331" spans="2:8" s="1" customFormat="1" ht="16.899999999999999" customHeight="1">
      <c r="B331" s="34"/>
      <c r="C331" s="198" t="s">
        <v>3</v>
      </c>
      <c r="D331" s="198" t="s">
        <v>1779</v>
      </c>
      <c r="E331" s="18" t="s">
        <v>3</v>
      </c>
      <c r="F331" s="199">
        <v>0</v>
      </c>
      <c r="H331" s="34"/>
    </row>
    <row r="332" spans="2:8" s="1" customFormat="1" ht="16.899999999999999" customHeight="1">
      <c r="B332" s="34"/>
      <c r="C332" s="198" t="s">
        <v>3</v>
      </c>
      <c r="D332" s="198" t="s">
        <v>1780</v>
      </c>
      <c r="E332" s="18" t="s">
        <v>3</v>
      </c>
      <c r="F332" s="199">
        <v>77.792000000000002</v>
      </c>
      <c r="H332" s="34"/>
    </row>
    <row r="333" spans="2:8" s="1" customFormat="1" ht="16.899999999999999" customHeight="1">
      <c r="B333" s="34"/>
      <c r="C333" s="198" t="s">
        <v>3</v>
      </c>
      <c r="D333" s="198" t="s">
        <v>371</v>
      </c>
      <c r="E333" s="18" t="s">
        <v>3</v>
      </c>
      <c r="F333" s="199">
        <v>0</v>
      </c>
      <c r="H333" s="34"/>
    </row>
    <row r="334" spans="2:8" s="1" customFormat="1" ht="16.899999999999999" customHeight="1">
      <c r="B334" s="34"/>
      <c r="C334" s="198" t="s">
        <v>3</v>
      </c>
      <c r="D334" s="198" t="s">
        <v>1781</v>
      </c>
      <c r="E334" s="18" t="s">
        <v>3</v>
      </c>
      <c r="F334" s="199">
        <v>-19.448</v>
      </c>
      <c r="H334" s="34"/>
    </row>
    <row r="335" spans="2:8" s="1" customFormat="1" ht="16.899999999999999" customHeight="1">
      <c r="B335" s="34"/>
      <c r="C335" s="198" t="s">
        <v>194</v>
      </c>
      <c r="D335" s="198" t="s">
        <v>219</v>
      </c>
      <c r="E335" s="18" t="s">
        <v>3</v>
      </c>
      <c r="F335" s="199">
        <v>58.344000000000001</v>
      </c>
      <c r="H335" s="34"/>
    </row>
    <row r="336" spans="2:8" s="1" customFormat="1" ht="16.899999999999999" customHeight="1">
      <c r="B336" s="34"/>
      <c r="C336" s="200" t="s">
        <v>1853</v>
      </c>
      <c r="H336" s="34"/>
    </row>
    <row r="337" spans="2:8" s="1" customFormat="1" ht="16.899999999999999" customHeight="1">
      <c r="B337" s="34"/>
      <c r="C337" s="198" t="s">
        <v>226</v>
      </c>
      <c r="D337" s="198" t="s">
        <v>1854</v>
      </c>
      <c r="E337" s="18" t="s">
        <v>196</v>
      </c>
      <c r="F337" s="199">
        <v>58.344000000000001</v>
      </c>
      <c r="H337" s="34"/>
    </row>
    <row r="338" spans="2:8" s="1" customFormat="1" ht="16.899999999999999" customHeight="1">
      <c r="B338" s="34"/>
      <c r="C338" s="198" t="s">
        <v>241</v>
      </c>
      <c r="D338" s="198" t="s">
        <v>1855</v>
      </c>
      <c r="E338" s="18" t="s">
        <v>196</v>
      </c>
      <c r="F338" s="199">
        <v>43.881</v>
      </c>
      <c r="H338" s="34"/>
    </row>
    <row r="339" spans="2:8" s="1" customFormat="1" ht="16.899999999999999" customHeight="1">
      <c r="B339" s="34"/>
      <c r="C339" s="198" t="s">
        <v>247</v>
      </c>
      <c r="D339" s="198" t="s">
        <v>1856</v>
      </c>
      <c r="E339" s="18" t="s">
        <v>196</v>
      </c>
      <c r="F339" s="199">
        <v>131.643</v>
      </c>
      <c r="H339" s="34"/>
    </row>
    <row r="340" spans="2:8" s="1" customFormat="1" ht="16.899999999999999" customHeight="1">
      <c r="B340" s="34"/>
      <c r="C340" s="198" t="s">
        <v>259</v>
      </c>
      <c r="D340" s="198" t="s">
        <v>1857</v>
      </c>
      <c r="E340" s="18" t="s">
        <v>261</v>
      </c>
      <c r="F340" s="199">
        <v>43.881</v>
      </c>
      <c r="H340" s="34"/>
    </row>
    <row r="341" spans="2:8" s="1" customFormat="1" ht="16.899999999999999" customHeight="1">
      <c r="B341" s="34"/>
      <c r="C341" s="194" t="s">
        <v>198</v>
      </c>
      <c r="D341" s="195" t="s">
        <v>199</v>
      </c>
      <c r="E341" s="196" t="s">
        <v>196</v>
      </c>
      <c r="F341" s="197">
        <v>14.462999999999999</v>
      </c>
      <c r="H341" s="34"/>
    </row>
    <row r="342" spans="2:8" s="1" customFormat="1" ht="16.899999999999999" customHeight="1">
      <c r="B342" s="34"/>
      <c r="C342" s="198" t="s">
        <v>3</v>
      </c>
      <c r="D342" s="198" t="s">
        <v>277</v>
      </c>
      <c r="E342" s="18" t="s">
        <v>3</v>
      </c>
      <c r="F342" s="199">
        <v>0</v>
      </c>
      <c r="H342" s="34"/>
    </row>
    <row r="343" spans="2:8" s="1" customFormat="1" ht="16.899999999999999" customHeight="1">
      <c r="B343" s="34"/>
      <c r="C343" s="198" t="s">
        <v>3</v>
      </c>
      <c r="D343" s="198" t="s">
        <v>1791</v>
      </c>
      <c r="E343" s="18" t="s">
        <v>3</v>
      </c>
      <c r="F343" s="199">
        <v>14.462999999999999</v>
      </c>
      <c r="H343" s="34"/>
    </row>
    <row r="344" spans="2:8" s="1" customFormat="1" ht="16.899999999999999" customHeight="1">
      <c r="B344" s="34"/>
      <c r="C344" s="198" t="s">
        <v>198</v>
      </c>
      <c r="D344" s="198" t="s">
        <v>219</v>
      </c>
      <c r="E344" s="18" t="s">
        <v>3</v>
      </c>
      <c r="F344" s="199">
        <v>14.462999999999999</v>
      </c>
      <c r="H344" s="34"/>
    </row>
    <row r="345" spans="2:8" s="1" customFormat="1" ht="16.899999999999999" customHeight="1">
      <c r="B345" s="34"/>
      <c r="C345" s="200" t="s">
        <v>1853</v>
      </c>
      <c r="H345" s="34"/>
    </row>
    <row r="346" spans="2:8" s="1" customFormat="1" ht="16.899999999999999" customHeight="1">
      <c r="B346" s="34"/>
      <c r="C346" s="198" t="s">
        <v>273</v>
      </c>
      <c r="D346" s="198" t="s">
        <v>1858</v>
      </c>
      <c r="E346" s="18" t="s">
        <v>196</v>
      </c>
      <c r="F346" s="199">
        <v>14.462999999999999</v>
      </c>
      <c r="H346" s="34"/>
    </row>
    <row r="347" spans="2:8" s="1" customFormat="1" ht="16.899999999999999" customHeight="1">
      <c r="B347" s="34"/>
      <c r="C347" s="198" t="s">
        <v>373</v>
      </c>
      <c r="D347" s="198" t="s">
        <v>1862</v>
      </c>
      <c r="E347" s="18" t="s">
        <v>196</v>
      </c>
      <c r="F347" s="199">
        <v>28.925999999999998</v>
      </c>
      <c r="H347" s="34"/>
    </row>
    <row r="348" spans="2:8" s="1" customFormat="1" ht="16.899999999999999" customHeight="1">
      <c r="B348" s="34"/>
      <c r="C348" s="198" t="s">
        <v>241</v>
      </c>
      <c r="D348" s="198" t="s">
        <v>1855</v>
      </c>
      <c r="E348" s="18" t="s">
        <v>196</v>
      </c>
      <c r="F348" s="199">
        <v>43.881</v>
      </c>
      <c r="H348" s="34"/>
    </row>
    <row r="349" spans="2:8" s="1" customFormat="1" ht="16.899999999999999" customHeight="1">
      <c r="B349" s="34"/>
      <c r="C349" s="198" t="s">
        <v>247</v>
      </c>
      <c r="D349" s="198" t="s">
        <v>1856</v>
      </c>
      <c r="E349" s="18" t="s">
        <v>196</v>
      </c>
      <c r="F349" s="199">
        <v>131.643</v>
      </c>
      <c r="H349" s="34"/>
    </row>
    <row r="350" spans="2:8" s="1" customFormat="1" ht="16.899999999999999" customHeight="1">
      <c r="B350" s="34"/>
      <c r="C350" s="198" t="s">
        <v>253</v>
      </c>
      <c r="D350" s="198" t="s">
        <v>1860</v>
      </c>
      <c r="E350" s="18" t="s">
        <v>196</v>
      </c>
      <c r="F350" s="199">
        <v>14.462999999999999</v>
      </c>
      <c r="H350" s="34"/>
    </row>
    <row r="351" spans="2:8" s="1" customFormat="1" ht="16.899999999999999" customHeight="1">
      <c r="B351" s="34"/>
      <c r="C351" s="198" t="s">
        <v>259</v>
      </c>
      <c r="D351" s="198" t="s">
        <v>1857</v>
      </c>
      <c r="E351" s="18" t="s">
        <v>261</v>
      </c>
      <c r="F351" s="199">
        <v>43.881</v>
      </c>
      <c r="H351" s="34"/>
    </row>
    <row r="352" spans="2:8" s="1" customFormat="1" ht="16.899999999999999" customHeight="1">
      <c r="B352" s="34"/>
      <c r="C352" s="198" t="s">
        <v>267</v>
      </c>
      <c r="D352" s="198" t="s">
        <v>1861</v>
      </c>
      <c r="E352" s="18" t="s">
        <v>196</v>
      </c>
      <c r="F352" s="199">
        <v>33.911000000000001</v>
      </c>
      <c r="H352" s="34"/>
    </row>
    <row r="353" spans="2:8" s="1" customFormat="1" ht="7.35" customHeight="1">
      <c r="B353" s="43"/>
      <c r="C353" s="44"/>
      <c r="D353" s="44"/>
      <c r="E353" s="44"/>
      <c r="F353" s="44"/>
      <c r="G353" s="44"/>
      <c r="H353" s="34"/>
    </row>
    <row r="354" spans="2:8" s="1" customFormat="1" ht="11.25"/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01" customWidth="1"/>
    <col min="2" max="2" width="1.6640625" style="201" customWidth="1"/>
    <col min="3" max="4" width="5" style="201" customWidth="1"/>
    <col min="5" max="5" width="11.6640625" style="201" customWidth="1"/>
    <col min="6" max="6" width="9.1640625" style="201" customWidth="1"/>
    <col min="7" max="7" width="5" style="201" customWidth="1"/>
    <col min="8" max="8" width="77.83203125" style="201" customWidth="1"/>
    <col min="9" max="10" width="20" style="201" customWidth="1"/>
    <col min="11" max="11" width="1.6640625" style="201" customWidth="1"/>
  </cols>
  <sheetData>
    <row r="1" spans="2:11" customFormat="1" ht="37.5" customHeight="1"/>
    <row r="2" spans="2:11" customFormat="1" ht="7.5" customHeight="1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pans="2:11" s="16" customFormat="1" ht="45" customHeight="1">
      <c r="B3" s="205"/>
      <c r="C3" s="330" t="s">
        <v>1885</v>
      </c>
      <c r="D3" s="330"/>
      <c r="E3" s="330"/>
      <c r="F3" s="330"/>
      <c r="G3" s="330"/>
      <c r="H3" s="330"/>
      <c r="I3" s="330"/>
      <c r="J3" s="330"/>
      <c r="K3" s="206"/>
    </row>
    <row r="4" spans="2:11" customFormat="1" ht="25.5" customHeight="1">
      <c r="B4" s="207"/>
      <c r="C4" s="329" t="s">
        <v>1886</v>
      </c>
      <c r="D4" s="329"/>
      <c r="E4" s="329"/>
      <c r="F4" s="329"/>
      <c r="G4" s="329"/>
      <c r="H4" s="329"/>
      <c r="I4" s="329"/>
      <c r="J4" s="329"/>
      <c r="K4" s="208"/>
    </row>
    <row r="5" spans="2:11" customFormat="1" ht="5.25" customHeight="1">
      <c r="B5" s="207"/>
      <c r="C5" s="209"/>
      <c r="D5" s="209"/>
      <c r="E5" s="209"/>
      <c r="F5" s="209"/>
      <c r="G5" s="209"/>
      <c r="H5" s="209"/>
      <c r="I5" s="209"/>
      <c r="J5" s="209"/>
      <c r="K5" s="208"/>
    </row>
    <row r="6" spans="2:11" customFormat="1" ht="15" customHeight="1">
      <c r="B6" s="207"/>
      <c r="C6" s="328" t="s">
        <v>1887</v>
      </c>
      <c r="D6" s="328"/>
      <c r="E6" s="328"/>
      <c r="F6" s="328"/>
      <c r="G6" s="328"/>
      <c r="H6" s="328"/>
      <c r="I6" s="328"/>
      <c r="J6" s="328"/>
      <c r="K6" s="208"/>
    </row>
    <row r="7" spans="2:11" customFormat="1" ht="15" customHeight="1">
      <c r="B7" s="211"/>
      <c r="C7" s="328" t="s">
        <v>1888</v>
      </c>
      <c r="D7" s="328"/>
      <c r="E7" s="328"/>
      <c r="F7" s="328"/>
      <c r="G7" s="328"/>
      <c r="H7" s="328"/>
      <c r="I7" s="328"/>
      <c r="J7" s="328"/>
      <c r="K7" s="208"/>
    </row>
    <row r="8" spans="2:11" customFormat="1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spans="2:11" customFormat="1" ht="15" customHeight="1">
      <c r="B9" s="211"/>
      <c r="C9" s="328" t="s">
        <v>1889</v>
      </c>
      <c r="D9" s="328"/>
      <c r="E9" s="328"/>
      <c r="F9" s="328"/>
      <c r="G9" s="328"/>
      <c r="H9" s="328"/>
      <c r="I9" s="328"/>
      <c r="J9" s="328"/>
      <c r="K9" s="208"/>
    </row>
    <row r="10" spans="2:11" customFormat="1" ht="15" customHeight="1">
      <c r="B10" s="211"/>
      <c r="C10" s="210"/>
      <c r="D10" s="328" t="s">
        <v>1890</v>
      </c>
      <c r="E10" s="328"/>
      <c r="F10" s="328"/>
      <c r="G10" s="328"/>
      <c r="H10" s="328"/>
      <c r="I10" s="328"/>
      <c r="J10" s="328"/>
      <c r="K10" s="208"/>
    </row>
    <row r="11" spans="2:11" customFormat="1" ht="15" customHeight="1">
      <c r="B11" s="211"/>
      <c r="C11" s="212"/>
      <c r="D11" s="328" t="s">
        <v>1891</v>
      </c>
      <c r="E11" s="328"/>
      <c r="F11" s="328"/>
      <c r="G11" s="328"/>
      <c r="H11" s="328"/>
      <c r="I11" s="328"/>
      <c r="J11" s="328"/>
      <c r="K11" s="208"/>
    </row>
    <row r="12" spans="2:11" customFormat="1" ht="15" customHeight="1">
      <c r="B12" s="211"/>
      <c r="C12" s="212"/>
      <c r="D12" s="210"/>
      <c r="E12" s="210"/>
      <c r="F12" s="210"/>
      <c r="G12" s="210"/>
      <c r="H12" s="210"/>
      <c r="I12" s="210"/>
      <c r="J12" s="210"/>
      <c r="K12" s="208"/>
    </row>
    <row r="13" spans="2:11" customFormat="1" ht="15" customHeight="1">
      <c r="B13" s="211"/>
      <c r="C13" s="212"/>
      <c r="D13" s="213" t="s">
        <v>1892</v>
      </c>
      <c r="E13" s="210"/>
      <c r="F13" s="210"/>
      <c r="G13" s="210"/>
      <c r="H13" s="210"/>
      <c r="I13" s="210"/>
      <c r="J13" s="210"/>
      <c r="K13" s="208"/>
    </row>
    <row r="14" spans="2:11" customFormat="1" ht="12.75" customHeight="1">
      <c r="B14" s="211"/>
      <c r="C14" s="212"/>
      <c r="D14" s="212"/>
      <c r="E14" s="212"/>
      <c r="F14" s="212"/>
      <c r="G14" s="212"/>
      <c r="H14" s="212"/>
      <c r="I14" s="212"/>
      <c r="J14" s="212"/>
      <c r="K14" s="208"/>
    </row>
    <row r="15" spans="2:11" customFormat="1" ht="15" customHeight="1">
      <c r="B15" s="211"/>
      <c r="C15" s="212"/>
      <c r="D15" s="328" t="s">
        <v>1893</v>
      </c>
      <c r="E15" s="328"/>
      <c r="F15" s="328"/>
      <c r="G15" s="328"/>
      <c r="H15" s="328"/>
      <c r="I15" s="328"/>
      <c r="J15" s="328"/>
      <c r="K15" s="208"/>
    </row>
    <row r="16" spans="2:11" customFormat="1" ht="15" customHeight="1">
      <c r="B16" s="211"/>
      <c r="C16" s="212"/>
      <c r="D16" s="328" t="s">
        <v>1894</v>
      </c>
      <c r="E16" s="328"/>
      <c r="F16" s="328"/>
      <c r="G16" s="328"/>
      <c r="H16" s="328"/>
      <c r="I16" s="328"/>
      <c r="J16" s="328"/>
      <c r="K16" s="208"/>
    </row>
    <row r="17" spans="2:11" customFormat="1" ht="15" customHeight="1">
      <c r="B17" s="211"/>
      <c r="C17" s="212"/>
      <c r="D17" s="328" t="s">
        <v>1895</v>
      </c>
      <c r="E17" s="328"/>
      <c r="F17" s="328"/>
      <c r="G17" s="328"/>
      <c r="H17" s="328"/>
      <c r="I17" s="328"/>
      <c r="J17" s="328"/>
      <c r="K17" s="208"/>
    </row>
    <row r="18" spans="2:11" customFormat="1" ht="15" customHeight="1">
      <c r="B18" s="211"/>
      <c r="C18" s="212"/>
      <c r="D18" s="212"/>
      <c r="E18" s="214" t="s">
        <v>108</v>
      </c>
      <c r="F18" s="328" t="s">
        <v>1896</v>
      </c>
      <c r="G18" s="328"/>
      <c r="H18" s="328"/>
      <c r="I18" s="328"/>
      <c r="J18" s="328"/>
      <c r="K18" s="208"/>
    </row>
    <row r="19" spans="2:11" customFormat="1" ht="15" customHeight="1">
      <c r="B19" s="211"/>
      <c r="C19" s="212"/>
      <c r="D19" s="212"/>
      <c r="E19" s="214" t="s">
        <v>92</v>
      </c>
      <c r="F19" s="328" t="s">
        <v>1897</v>
      </c>
      <c r="G19" s="328"/>
      <c r="H19" s="328"/>
      <c r="I19" s="328"/>
      <c r="J19" s="328"/>
      <c r="K19" s="208"/>
    </row>
    <row r="20" spans="2:11" customFormat="1" ht="15" customHeight="1">
      <c r="B20" s="211"/>
      <c r="C20" s="212"/>
      <c r="D20" s="212"/>
      <c r="E20" s="214" t="s">
        <v>1898</v>
      </c>
      <c r="F20" s="328" t="s">
        <v>1899</v>
      </c>
      <c r="G20" s="328"/>
      <c r="H20" s="328"/>
      <c r="I20" s="328"/>
      <c r="J20" s="328"/>
      <c r="K20" s="208"/>
    </row>
    <row r="21" spans="2:11" customFormat="1" ht="15" customHeight="1">
      <c r="B21" s="211"/>
      <c r="C21" s="212"/>
      <c r="D21" s="212"/>
      <c r="E21" s="214" t="s">
        <v>86</v>
      </c>
      <c r="F21" s="328" t="s">
        <v>1900</v>
      </c>
      <c r="G21" s="328"/>
      <c r="H21" s="328"/>
      <c r="I21" s="328"/>
      <c r="J21" s="328"/>
      <c r="K21" s="208"/>
    </row>
    <row r="22" spans="2:11" customFormat="1" ht="15" customHeight="1">
      <c r="B22" s="211"/>
      <c r="C22" s="212"/>
      <c r="D22" s="212"/>
      <c r="E22" s="214" t="s">
        <v>1901</v>
      </c>
      <c r="F22" s="328" t="s">
        <v>1902</v>
      </c>
      <c r="G22" s="328"/>
      <c r="H22" s="328"/>
      <c r="I22" s="328"/>
      <c r="J22" s="328"/>
      <c r="K22" s="208"/>
    </row>
    <row r="23" spans="2:11" customFormat="1" ht="15" customHeight="1">
      <c r="B23" s="211"/>
      <c r="C23" s="212"/>
      <c r="D23" s="212"/>
      <c r="E23" s="214" t="s">
        <v>1903</v>
      </c>
      <c r="F23" s="328" t="s">
        <v>1904</v>
      </c>
      <c r="G23" s="328"/>
      <c r="H23" s="328"/>
      <c r="I23" s="328"/>
      <c r="J23" s="328"/>
      <c r="K23" s="208"/>
    </row>
    <row r="24" spans="2:11" customFormat="1" ht="12.75" customHeight="1">
      <c r="B24" s="211"/>
      <c r="C24" s="212"/>
      <c r="D24" s="212"/>
      <c r="E24" s="212"/>
      <c r="F24" s="212"/>
      <c r="G24" s="212"/>
      <c r="H24" s="212"/>
      <c r="I24" s="212"/>
      <c r="J24" s="212"/>
      <c r="K24" s="208"/>
    </row>
    <row r="25" spans="2:11" customFormat="1" ht="15" customHeight="1">
      <c r="B25" s="211"/>
      <c r="C25" s="328" t="s">
        <v>1905</v>
      </c>
      <c r="D25" s="328"/>
      <c r="E25" s="328"/>
      <c r="F25" s="328"/>
      <c r="G25" s="328"/>
      <c r="H25" s="328"/>
      <c r="I25" s="328"/>
      <c r="J25" s="328"/>
      <c r="K25" s="208"/>
    </row>
    <row r="26" spans="2:11" customFormat="1" ht="15" customHeight="1">
      <c r="B26" s="211"/>
      <c r="C26" s="328" t="s">
        <v>1906</v>
      </c>
      <c r="D26" s="328"/>
      <c r="E26" s="328"/>
      <c r="F26" s="328"/>
      <c r="G26" s="328"/>
      <c r="H26" s="328"/>
      <c r="I26" s="328"/>
      <c r="J26" s="328"/>
      <c r="K26" s="208"/>
    </row>
    <row r="27" spans="2:11" customFormat="1" ht="15" customHeight="1">
      <c r="B27" s="211"/>
      <c r="C27" s="210"/>
      <c r="D27" s="328" t="s">
        <v>1907</v>
      </c>
      <c r="E27" s="328"/>
      <c r="F27" s="328"/>
      <c r="G27" s="328"/>
      <c r="H27" s="328"/>
      <c r="I27" s="328"/>
      <c r="J27" s="328"/>
      <c r="K27" s="208"/>
    </row>
    <row r="28" spans="2:11" customFormat="1" ht="15" customHeight="1">
      <c r="B28" s="211"/>
      <c r="C28" s="212"/>
      <c r="D28" s="328" t="s">
        <v>1908</v>
      </c>
      <c r="E28" s="328"/>
      <c r="F28" s="328"/>
      <c r="G28" s="328"/>
      <c r="H28" s="328"/>
      <c r="I28" s="328"/>
      <c r="J28" s="328"/>
      <c r="K28" s="208"/>
    </row>
    <row r="29" spans="2:11" customFormat="1" ht="12.75" customHeight="1">
      <c r="B29" s="211"/>
      <c r="C29" s="212"/>
      <c r="D29" s="212"/>
      <c r="E29" s="212"/>
      <c r="F29" s="212"/>
      <c r="G29" s="212"/>
      <c r="H29" s="212"/>
      <c r="I29" s="212"/>
      <c r="J29" s="212"/>
      <c r="K29" s="208"/>
    </row>
    <row r="30" spans="2:11" customFormat="1" ht="15" customHeight="1">
      <c r="B30" s="211"/>
      <c r="C30" s="212"/>
      <c r="D30" s="328" t="s">
        <v>1909</v>
      </c>
      <c r="E30" s="328"/>
      <c r="F30" s="328"/>
      <c r="G30" s="328"/>
      <c r="H30" s="328"/>
      <c r="I30" s="328"/>
      <c r="J30" s="328"/>
      <c r="K30" s="208"/>
    </row>
    <row r="31" spans="2:11" customFormat="1" ht="15" customHeight="1">
      <c r="B31" s="211"/>
      <c r="C31" s="212"/>
      <c r="D31" s="328" t="s">
        <v>1910</v>
      </c>
      <c r="E31" s="328"/>
      <c r="F31" s="328"/>
      <c r="G31" s="328"/>
      <c r="H31" s="328"/>
      <c r="I31" s="328"/>
      <c r="J31" s="328"/>
      <c r="K31" s="208"/>
    </row>
    <row r="32" spans="2:11" customFormat="1" ht="12.75" customHeight="1">
      <c r="B32" s="211"/>
      <c r="C32" s="212"/>
      <c r="D32" s="212"/>
      <c r="E32" s="212"/>
      <c r="F32" s="212"/>
      <c r="G32" s="212"/>
      <c r="H32" s="212"/>
      <c r="I32" s="212"/>
      <c r="J32" s="212"/>
      <c r="K32" s="208"/>
    </row>
    <row r="33" spans="2:11" customFormat="1" ht="15" customHeight="1">
      <c r="B33" s="211"/>
      <c r="C33" s="212"/>
      <c r="D33" s="328" t="s">
        <v>1911</v>
      </c>
      <c r="E33" s="328"/>
      <c r="F33" s="328"/>
      <c r="G33" s="328"/>
      <c r="H33" s="328"/>
      <c r="I33" s="328"/>
      <c r="J33" s="328"/>
      <c r="K33" s="208"/>
    </row>
    <row r="34" spans="2:11" customFormat="1" ht="15" customHeight="1">
      <c r="B34" s="211"/>
      <c r="C34" s="212"/>
      <c r="D34" s="328" t="s">
        <v>1912</v>
      </c>
      <c r="E34" s="328"/>
      <c r="F34" s="328"/>
      <c r="G34" s="328"/>
      <c r="H34" s="328"/>
      <c r="I34" s="328"/>
      <c r="J34" s="328"/>
      <c r="K34" s="208"/>
    </row>
    <row r="35" spans="2:11" customFormat="1" ht="15" customHeight="1">
      <c r="B35" s="211"/>
      <c r="C35" s="212"/>
      <c r="D35" s="328" t="s">
        <v>1913</v>
      </c>
      <c r="E35" s="328"/>
      <c r="F35" s="328"/>
      <c r="G35" s="328"/>
      <c r="H35" s="328"/>
      <c r="I35" s="328"/>
      <c r="J35" s="328"/>
      <c r="K35" s="208"/>
    </row>
    <row r="36" spans="2:11" customFormat="1" ht="15" customHeight="1">
      <c r="B36" s="211"/>
      <c r="C36" s="212"/>
      <c r="D36" s="210"/>
      <c r="E36" s="213" t="s">
        <v>130</v>
      </c>
      <c r="F36" s="210"/>
      <c r="G36" s="328" t="s">
        <v>1914</v>
      </c>
      <c r="H36" s="328"/>
      <c r="I36" s="328"/>
      <c r="J36" s="328"/>
      <c r="K36" s="208"/>
    </row>
    <row r="37" spans="2:11" customFormat="1" ht="30.75" customHeight="1">
      <c r="B37" s="211"/>
      <c r="C37" s="212"/>
      <c r="D37" s="210"/>
      <c r="E37" s="213" t="s">
        <v>1915</v>
      </c>
      <c r="F37" s="210"/>
      <c r="G37" s="328" t="s">
        <v>1916</v>
      </c>
      <c r="H37" s="328"/>
      <c r="I37" s="328"/>
      <c r="J37" s="328"/>
      <c r="K37" s="208"/>
    </row>
    <row r="38" spans="2:11" customFormat="1" ht="15" customHeight="1">
      <c r="B38" s="211"/>
      <c r="C38" s="212"/>
      <c r="D38" s="210"/>
      <c r="E38" s="213" t="s">
        <v>60</v>
      </c>
      <c r="F38" s="210"/>
      <c r="G38" s="328" t="s">
        <v>1917</v>
      </c>
      <c r="H38" s="328"/>
      <c r="I38" s="328"/>
      <c r="J38" s="328"/>
      <c r="K38" s="208"/>
    </row>
    <row r="39" spans="2:11" customFormat="1" ht="15" customHeight="1">
      <c r="B39" s="211"/>
      <c r="C39" s="212"/>
      <c r="D39" s="210"/>
      <c r="E39" s="213" t="s">
        <v>61</v>
      </c>
      <c r="F39" s="210"/>
      <c r="G39" s="328" t="s">
        <v>1918</v>
      </c>
      <c r="H39" s="328"/>
      <c r="I39" s="328"/>
      <c r="J39" s="328"/>
      <c r="K39" s="208"/>
    </row>
    <row r="40" spans="2:11" customFormat="1" ht="15" customHeight="1">
      <c r="B40" s="211"/>
      <c r="C40" s="212"/>
      <c r="D40" s="210"/>
      <c r="E40" s="213" t="s">
        <v>131</v>
      </c>
      <c r="F40" s="210"/>
      <c r="G40" s="328" t="s">
        <v>1919</v>
      </c>
      <c r="H40" s="328"/>
      <c r="I40" s="328"/>
      <c r="J40" s="328"/>
      <c r="K40" s="208"/>
    </row>
    <row r="41" spans="2:11" customFormat="1" ht="15" customHeight="1">
      <c r="B41" s="211"/>
      <c r="C41" s="212"/>
      <c r="D41" s="210"/>
      <c r="E41" s="213" t="s">
        <v>132</v>
      </c>
      <c r="F41" s="210"/>
      <c r="G41" s="328" t="s">
        <v>1920</v>
      </c>
      <c r="H41" s="328"/>
      <c r="I41" s="328"/>
      <c r="J41" s="328"/>
      <c r="K41" s="208"/>
    </row>
    <row r="42" spans="2:11" customFormat="1" ht="15" customHeight="1">
      <c r="B42" s="211"/>
      <c r="C42" s="212"/>
      <c r="D42" s="210"/>
      <c r="E42" s="213" t="s">
        <v>1921</v>
      </c>
      <c r="F42" s="210"/>
      <c r="G42" s="328" t="s">
        <v>1922</v>
      </c>
      <c r="H42" s="328"/>
      <c r="I42" s="328"/>
      <c r="J42" s="328"/>
      <c r="K42" s="208"/>
    </row>
    <row r="43" spans="2:11" customFormat="1" ht="15" customHeight="1">
      <c r="B43" s="211"/>
      <c r="C43" s="212"/>
      <c r="D43" s="210"/>
      <c r="E43" s="213"/>
      <c r="F43" s="210"/>
      <c r="G43" s="328" t="s">
        <v>1923</v>
      </c>
      <c r="H43" s="328"/>
      <c r="I43" s="328"/>
      <c r="J43" s="328"/>
      <c r="K43" s="208"/>
    </row>
    <row r="44" spans="2:11" customFormat="1" ht="15" customHeight="1">
      <c r="B44" s="211"/>
      <c r="C44" s="212"/>
      <c r="D44" s="210"/>
      <c r="E44" s="213" t="s">
        <v>1924</v>
      </c>
      <c r="F44" s="210"/>
      <c r="G44" s="328" t="s">
        <v>1925</v>
      </c>
      <c r="H44" s="328"/>
      <c r="I44" s="328"/>
      <c r="J44" s="328"/>
      <c r="K44" s="208"/>
    </row>
    <row r="45" spans="2:11" customFormat="1" ht="15" customHeight="1">
      <c r="B45" s="211"/>
      <c r="C45" s="212"/>
      <c r="D45" s="210"/>
      <c r="E45" s="213" t="s">
        <v>134</v>
      </c>
      <c r="F45" s="210"/>
      <c r="G45" s="328" t="s">
        <v>1926</v>
      </c>
      <c r="H45" s="328"/>
      <c r="I45" s="328"/>
      <c r="J45" s="328"/>
      <c r="K45" s="208"/>
    </row>
    <row r="46" spans="2:11" customFormat="1" ht="12.75" customHeight="1">
      <c r="B46" s="211"/>
      <c r="C46" s="212"/>
      <c r="D46" s="210"/>
      <c r="E46" s="210"/>
      <c r="F46" s="210"/>
      <c r="G46" s="210"/>
      <c r="H46" s="210"/>
      <c r="I46" s="210"/>
      <c r="J46" s="210"/>
      <c r="K46" s="208"/>
    </row>
    <row r="47" spans="2:11" customFormat="1" ht="15" customHeight="1">
      <c r="B47" s="211"/>
      <c r="C47" s="212"/>
      <c r="D47" s="328" t="s">
        <v>1927</v>
      </c>
      <c r="E47" s="328"/>
      <c r="F47" s="328"/>
      <c r="G47" s="328"/>
      <c r="H47" s="328"/>
      <c r="I47" s="328"/>
      <c r="J47" s="328"/>
      <c r="K47" s="208"/>
    </row>
    <row r="48" spans="2:11" customFormat="1" ht="15" customHeight="1">
      <c r="B48" s="211"/>
      <c r="C48" s="212"/>
      <c r="D48" s="212"/>
      <c r="E48" s="328" t="s">
        <v>1928</v>
      </c>
      <c r="F48" s="328"/>
      <c r="G48" s="328"/>
      <c r="H48" s="328"/>
      <c r="I48" s="328"/>
      <c r="J48" s="328"/>
      <c r="K48" s="208"/>
    </row>
    <row r="49" spans="2:11" customFormat="1" ht="15" customHeight="1">
      <c r="B49" s="211"/>
      <c r="C49" s="212"/>
      <c r="D49" s="212"/>
      <c r="E49" s="328" t="s">
        <v>1929</v>
      </c>
      <c r="F49" s="328"/>
      <c r="G49" s="328"/>
      <c r="H49" s="328"/>
      <c r="I49" s="328"/>
      <c r="J49" s="328"/>
      <c r="K49" s="208"/>
    </row>
    <row r="50" spans="2:11" customFormat="1" ht="15" customHeight="1">
      <c r="B50" s="211"/>
      <c r="C50" s="212"/>
      <c r="D50" s="212"/>
      <c r="E50" s="328" t="s">
        <v>1930</v>
      </c>
      <c r="F50" s="328"/>
      <c r="G50" s="328"/>
      <c r="H50" s="328"/>
      <c r="I50" s="328"/>
      <c r="J50" s="328"/>
      <c r="K50" s="208"/>
    </row>
    <row r="51" spans="2:11" customFormat="1" ht="15" customHeight="1">
      <c r="B51" s="211"/>
      <c r="C51" s="212"/>
      <c r="D51" s="328" t="s">
        <v>1931</v>
      </c>
      <c r="E51" s="328"/>
      <c r="F51" s="328"/>
      <c r="G51" s="328"/>
      <c r="H51" s="328"/>
      <c r="I51" s="328"/>
      <c r="J51" s="328"/>
      <c r="K51" s="208"/>
    </row>
    <row r="52" spans="2:11" customFormat="1" ht="25.5" customHeight="1">
      <c r="B52" s="207"/>
      <c r="C52" s="329" t="s">
        <v>1932</v>
      </c>
      <c r="D52" s="329"/>
      <c r="E52" s="329"/>
      <c r="F52" s="329"/>
      <c r="G52" s="329"/>
      <c r="H52" s="329"/>
      <c r="I52" s="329"/>
      <c r="J52" s="329"/>
      <c r="K52" s="208"/>
    </row>
    <row r="53" spans="2:11" customFormat="1" ht="5.25" customHeight="1">
      <c r="B53" s="207"/>
      <c r="C53" s="209"/>
      <c r="D53" s="209"/>
      <c r="E53" s="209"/>
      <c r="F53" s="209"/>
      <c r="G53" s="209"/>
      <c r="H53" s="209"/>
      <c r="I53" s="209"/>
      <c r="J53" s="209"/>
      <c r="K53" s="208"/>
    </row>
    <row r="54" spans="2:11" customFormat="1" ht="15" customHeight="1">
      <c r="B54" s="207"/>
      <c r="C54" s="328" t="s">
        <v>1933</v>
      </c>
      <c r="D54" s="328"/>
      <c r="E54" s="328"/>
      <c r="F54" s="328"/>
      <c r="G54" s="328"/>
      <c r="H54" s="328"/>
      <c r="I54" s="328"/>
      <c r="J54" s="328"/>
      <c r="K54" s="208"/>
    </row>
    <row r="55" spans="2:11" customFormat="1" ht="15" customHeight="1">
      <c r="B55" s="207"/>
      <c r="C55" s="328" t="s">
        <v>1934</v>
      </c>
      <c r="D55" s="328"/>
      <c r="E55" s="328"/>
      <c r="F55" s="328"/>
      <c r="G55" s="328"/>
      <c r="H55" s="328"/>
      <c r="I55" s="328"/>
      <c r="J55" s="328"/>
      <c r="K55" s="208"/>
    </row>
    <row r="56" spans="2:11" customFormat="1" ht="12.75" customHeight="1">
      <c r="B56" s="207"/>
      <c r="C56" s="210"/>
      <c r="D56" s="210"/>
      <c r="E56" s="210"/>
      <c r="F56" s="210"/>
      <c r="G56" s="210"/>
      <c r="H56" s="210"/>
      <c r="I56" s="210"/>
      <c r="J56" s="210"/>
      <c r="K56" s="208"/>
    </row>
    <row r="57" spans="2:11" customFormat="1" ht="15" customHeight="1">
      <c r="B57" s="207"/>
      <c r="C57" s="328" t="s">
        <v>1935</v>
      </c>
      <c r="D57" s="328"/>
      <c r="E57" s="328"/>
      <c r="F57" s="328"/>
      <c r="G57" s="328"/>
      <c r="H57" s="328"/>
      <c r="I57" s="328"/>
      <c r="J57" s="328"/>
      <c r="K57" s="208"/>
    </row>
    <row r="58" spans="2:11" customFormat="1" ht="15" customHeight="1">
      <c r="B58" s="207"/>
      <c r="C58" s="212"/>
      <c r="D58" s="328" t="s">
        <v>1936</v>
      </c>
      <c r="E58" s="328"/>
      <c r="F58" s="328"/>
      <c r="G58" s="328"/>
      <c r="H58" s="328"/>
      <c r="I58" s="328"/>
      <c r="J58" s="328"/>
      <c r="K58" s="208"/>
    </row>
    <row r="59" spans="2:11" customFormat="1" ht="15" customHeight="1">
      <c r="B59" s="207"/>
      <c r="C59" s="212"/>
      <c r="D59" s="328" t="s">
        <v>1937</v>
      </c>
      <c r="E59" s="328"/>
      <c r="F59" s="328"/>
      <c r="G59" s="328"/>
      <c r="H59" s="328"/>
      <c r="I59" s="328"/>
      <c r="J59" s="328"/>
      <c r="K59" s="208"/>
    </row>
    <row r="60" spans="2:11" customFormat="1" ht="15" customHeight="1">
      <c r="B60" s="207"/>
      <c r="C60" s="212"/>
      <c r="D60" s="328" t="s">
        <v>1938</v>
      </c>
      <c r="E60" s="328"/>
      <c r="F60" s="328"/>
      <c r="G60" s="328"/>
      <c r="H60" s="328"/>
      <c r="I60" s="328"/>
      <c r="J60" s="328"/>
      <c r="K60" s="208"/>
    </row>
    <row r="61" spans="2:11" customFormat="1" ht="15" customHeight="1">
      <c r="B61" s="207"/>
      <c r="C61" s="212"/>
      <c r="D61" s="328" t="s">
        <v>1939</v>
      </c>
      <c r="E61" s="328"/>
      <c r="F61" s="328"/>
      <c r="G61" s="328"/>
      <c r="H61" s="328"/>
      <c r="I61" s="328"/>
      <c r="J61" s="328"/>
      <c r="K61" s="208"/>
    </row>
    <row r="62" spans="2:11" customFormat="1" ht="15" customHeight="1">
      <c r="B62" s="207"/>
      <c r="C62" s="212"/>
      <c r="D62" s="331" t="s">
        <v>1940</v>
      </c>
      <c r="E62" s="331"/>
      <c r="F62" s="331"/>
      <c r="G62" s="331"/>
      <c r="H62" s="331"/>
      <c r="I62" s="331"/>
      <c r="J62" s="331"/>
      <c r="K62" s="208"/>
    </row>
    <row r="63" spans="2:11" customFormat="1" ht="15" customHeight="1">
      <c r="B63" s="207"/>
      <c r="C63" s="212"/>
      <c r="D63" s="328" t="s">
        <v>1941</v>
      </c>
      <c r="E63" s="328"/>
      <c r="F63" s="328"/>
      <c r="G63" s="328"/>
      <c r="H63" s="328"/>
      <c r="I63" s="328"/>
      <c r="J63" s="328"/>
      <c r="K63" s="208"/>
    </row>
    <row r="64" spans="2:11" customFormat="1" ht="12.75" customHeight="1">
      <c r="B64" s="207"/>
      <c r="C64" s="212"/>
      <c r="D64" s="212"/>
      <c r="E64" s="215"/>
      <c r="F64" s="212"/>
      <c r="G64" s="212"/>
      <c r="H64" s="212"/>
      <c r="I64" s="212"/>
      <c r="J64" s="212"/>
      <c r="K64" s="208"/>
    </row>
    <row r="65" spans="2:11" customFormat="1" ht="15" customHeight="1">
      <c r="B65" s="207"/>
      <c r="C65" s="212"/>
      <c r="D65" s="328" t="s">
        <v>1942</v>
      </c>
      <c r="E65" s="328"/>
      <c r="F65" s="328"/>
      <c r="G65" s="328"/>
      <c r="H65" s="328"/>
      <c r="I65" s="328"/>
      <c r="J65" s="328"/>
      <c r="K65" s="208"/>
    </row>
    <row r="66" spans="2:11" customFormat="1" ht="15" customHeight="1">
      <c r="B66" s="207"/>
      <c r="C66" s="212"/>
      <c r="D66" s="331" t="s">
        <v>1943</v>
      </c>
      <c r="E66" s="331"/>
      <c r="F66" s="331"/>
      <c r="G66" s="331"/>
      <c r="H66" s="331"/>
      <c r="I66" s="331"/>
      <c r="J66" s="331"/>
      <c r="K66" s="208"/>
    </row>
    <row r="67" spans="2:11" customFormat="1" ht="15" customHeight="1">
      <c r="B67" s="207"/>
      <c r="C67" s="212"/>
      <c r="D67" s="328" t="s">
        <v>1944</v>
      </c>
      <c r="E67" s="328"/>
      <c r="F67" s="328"/>
      <c r="G67" s="328"/>
      <c r="H67" s="328"/>
      <c r="I67" s="328"/>
      <c r="J67" s="328"/>
      <c r="K67" s="208"/>
    </row>
    <row r="68" spans="2:11" customFormat="1" ht="15" customHeight="1">
      <c r="B68" s="207"/>
      <c r="C68" s="212"/>
      <c r="D68" s="328" t="s">
        <v>1945</v>
      </c>
      <c r="E68" s="328"/>
      <c r="F68" s="328"/>
      <c r="G68" s="328"/>
      <c r="H68" s="328"/>
      <c r="I68" s="328"/>
      <c r="J68" s="328"/>
      <c r="K68" s="208"/>
    </row>
    <row r="69" spans="2:11" customFormat="1" ht="15" customHeight="1">
      <c r="B69" s="207"/>
      <c r="C69" s="212"/>
      <c r="D69" s="328" t="s">
        <v>1946</v>
      </c>
      <c r="E69" s="328"/>
      <c r="F69" s="328"/>
      <c r="G69" s="328"/>
      <c r="H69" s="328"/>
      <c r="I69" s="328"/>
      <c r="J69" s="328"/>
      <c r="K69" s="208"/>
    </row>
    <row r="70" spans="2:11" customFormat="1" ht="15" customHeight="1">
      <c r="B70" s="207"/>
      <c r="C70" s="212"/>
      <c r="D70" s="328" t="s">
        <v>1947</v>
      </c>
      <c r="E70" s="328"/>
      <c r="F70" s="328"/>
      <c r="G70" s="328"/>
      <c r="H70" s="328"/>
      <c r="I70" s="328"/>
      <c r="J70" s="328"/>
      <c r="K70" s="208"/>
    </row>
    <row r="71" spans="2:11" customFormat="1" ht="12.75" customHeight="1">
      <c r="B71" s="216"/>
      <c r="C71" s="217"/>
      <c r="D71" s="217"/>
      <c r="E71" s="217"/>
      <c r="F71" s="217"/>
      <c r="G71" s="217"/>
      <c r="H71" s="217"/>
      <c r="I71" s="217"/>
      <c r="J71" s="217"/>
      <c r="K71" s="218"/>
    </row>
    <row r="72" spans="2:11" customFormat="1" ht="18.75" customHeight="1">
      <c r="B72" s="219"/>
      <c r="C72" s="219"/>
      <c r="D72" s="219"/>
      <c r="E72" s="219"/>
      <c r="F72" s="219"/>
      <c r="G72" s="219"/>
      <c r="H72" s="219"/>
      <c r="I72" s="219"/>
      <c r="J72" s="219"/>
      <c r="K72" s="220"/>
    </row>
    <row r="73" spans="2:11" customFormat="1" ht="18.75" customHeight="1">
      <c r="B73" s="220"/>
      <c r="C73" s="220"/>
      <c r="D73" s="220"/>
      <c r="E73" s="220"/>
      <c r="F73" s="220"/>
      <c r="G73" s="220"/>
      <c r="H73" s="220"/>
      <c r="I73" s="220"/>
      <c r="J73" s="220"/>
      <c r="K73" s="220"/>
    </row>
    <row r="74" spans="2:11" customFormat="1" ht="7.5" customHeight="1">
      <c r="B74" s="221"/>
      <c r="C74" s="222"/>
      <c r="D74" s="222"/>
      <c r="E74" s="222"/>
      <c r="F74" s="222"/>
      <c r="G74" s="222"/>
      <c r="H74" s="222"/>
      <c r="I74" s="222"/>
      <c r="J74" s="222"/>
      <c r="K74" s="223"/>
    </row>
    <row r="75" spans="2:11" customFormat="1" ht="45" customHeight="1">
      <c r="B75" s="224"/>
      <c r="C75" s="332" t="s">
        <v>1948</v>
      </c>
      <c r="D75" s="332"/>
      <c r="E75" s="332"/>
      <c r="F75" s="332"/>
      <c r="G75" s="332"/>
      <c r="H75" s="332"/>
      <c r="I75" s="332"/>
      <c r="J75" s="332"/>
      <c r="K75" s="225"/>
    </row>
    <row r="76" spans="2:11" customFormat="1" ht="17.25" customHeight="1">
      <c r="B76" s="224"/>
      <c r="C76" s="226" t="s">
        <v>1949</v>
      </c>
      <c r="D76" s="226"/>
      <c r="E76" s="226"/>
      <c r="F76" s="226" t="s">
        <v>1950</v>
      </c>
      <c r="G76" s="227"/>
      <c r="H76" s="226" t="s">
        <v>61</v>
      </c>
      <c r="I76" s="226" t="s">
        <v>64</v>
      </c>
      <c r="J76" s="226" t="s">
        <v>1951</v>
      </c>
      <c r="K76" s="225"/>
    </row>
    <row r="77" spans="2:11" customFormat="1" ht="17.25" customHeight="1">
      <c r="B77" s="224"/>
      <c r="C77" s="228" t="s">
        <v>1952</v>
      </c>
      <c r="D77" s="228"/>
      <c r="E77" s="228"/>
      <c r="F77" s="229" t="s">
        <v>1953</v>
      </c>
      <c r="G77" s="230"/>
      <c r="H77" s="228"/>
      <c r="I77" s="228"/>
      <c r="J77" s="228" t="s">
        <v>1954</v>
      </c>
      <c r="K77" s="225"/>
    </row>
    <row r="78" spans="2:11" customFormat="1" ht="5.25" customHeight="1">
      <c r="B78" s="224"/>
      <c r="C78" s="231"/>
      <c r="D78" s="231"/>
      <c r="E78" s="231"/>
      <c r="F78" s="231"/>
      <c r="G78" s="232"/>
      <c r="H78" s="231"/>
      <c r="I78" s="231"/>
      <c r="J78" s="231"/>
      <c r="K78" s="225"/>
    </row>
    <row r="79" spans="2:11" customFormat="1" ht="15" customHeight="1">
      <c r="B79" s="224"/>
      <c r="C79" s="213" t="s">
        <v>60</v>
      </c>
      <c r="D79" s="233"/>
      <c r="E79" s="233"/>
      <c r="F79" s="234" t="s">
        <v>1955</v>
      </c>
      <c r="G79" s="235"/>
      <c r="H79" s="213" t="s">
        <v>1956</v>
      </c>
      <c r="I79" s="213" t="s">
        <v>1957</v>
      </c>
      <c r="J79" s="213">
        <v>20</v>
      </c>
      <c r="K79" s="225"/>
    </row>
    <row r="80" spans="2:11" customFormat="1" ht="15" customHeight="1">
      <c r="B80" s="224"/>
      <c r="C80" s="213" t="s">
        <v>1958</v>
      </c>
      <c r="D80" s="213"/>
      <c r="E80" s="213"/>
      <c r="F80" s="234" t="s">
        <v>1955</v>
      </c>
      <c r="G80" s="235"/>
      <c r="H80" s="213" t="s">
        <v>1959</v>
      </c>
      <c r="I80" s="213" t="s">
        <v>1957</v>
      </c>
      <c r="J80" s="213">
        <v>120</v>
      </c>
      <c r="K80" s="225"/>
    </row>
    <row r="81" spans="2:11" customFormat="1" ht="15" customHeight="1">
      <c r="B81" s="236"/>
      <c r="C81" s="213" t="s">
        <v>1960</v>
      </c>
      <c r="D81" s="213"/>
      <c r="E81" s="213"/>
      <c r="F81" s="234" t="s">
        <v>1961</v>
      </c>
      <c r="G81" s="235"/>
      <c r="H81" s="213" t="s">
        <v>1962</v>
      </c>
      <c r="I81" s="213" t="s">
        <v>1957</v>
      </c>
      <c r="J81" s="213">
        <v>50</v>
      </c>
      <c r="K81" s="225"/>
    </row>
    <row r="82" spans="2:11" customFormat="1" ht="15" customHeight="1">
      <c r="B82" s="236"/>
      <c r="C82" s="213" t="s">
        <v>1963</v>
      </c>
      <c r="D82" s="213"/>
      <c r="E82" s="213"/>
      <c r="F82" s="234" t="s">
        <v>1955</v>
      </c>
      <c r="G82" s="235"/>
      <c r="H82" s="213" t="s">
        <v>1964</v>
      </c>
      <c r="I82" s="213" t="s">
        <v>1965</v>
      </c>
      <c r="J82" s="213"/>
      <c r="K82" s="225"/>
    </row>
    <row r="83" spans="2:11" customFormat="1" ht="15" customHeight="1">
      <c r="B83" s="236"/>
      <c r="C83" s="213" t="s">
        <v>1966</v>
      </c>
      <c r="D83" s="213"/>
      <c r="E83" s="213"/>
      <c r="F83" s="234" t="s">
        <v>1961</v>
      </c>
      <c r="G83" s="213"/>
      <c r="H83" s="213" t="s">
        <v>1967</v>
      </c>
      <c r="I83" s="213" t="s">
        <v>1957</v>
      </c>
      <c r="J83" s="213">
        <v>15</v>
      </c>
      <c r="K83" s="225"/>
    </row>
    <row r="84" spans="2:11" customFormat="1" ht="15" customHeight="1">
      <c r="B84" s="236"/>
      <c r="C84" s="213" t="s">
        <v>1968</v>
      </c>
      <c r="D84" s="213"/>
      <c r="E84" s="213"/>
      <c r="F84" s="234" t="s">
        <v>1961</v>
      </c>
      <c r="G84" s="213"/>
      <c r="H84" s="213" t="s">
        <v>1969</v>
      </c>
      <c r="I84" s="213" t="s">
        <v>1957</v>
      </c>
      <c r="J84" s="213">
        <v>15</v>
      </c>
      <c r="K84" s="225"/>
    </row>
    <row r="85" spans="2:11" customFormat="1" ht="15" customHeight="1">
      <c r="B85" s="236"/>
      <c r="C85" s="213" t="s">
        <v>1970</v>
      </c>
      <c r="D85" s="213"/>
      <c r="E85" s="213"/>
      <c r="F85" s="234" t="s">
        <v>1961</v>
      </c>
      <c r="G85" s="213"/>
      <c r="H85" s="213" t="s">
        <v>1971</v>
      </c>
      <c r="I85" s="213" t="s">
        <v>1957</v>
      </c>
      <c r="J85" s="213">
        <v>20</v>
      </c>
      <c r="K85" s="225"/>
    </row>
    <row r="86" spans="2:11" customFormat="1" ht="15" customHeight="1">
      <c r="B86" s="236"/>
      <c r="C86" s="213" t="s">
        <v>1972</v>
      </c>
      <c r="D86" s="213"/>
      <c r="E86" s="213"/>
      <c r="F86" s="234" t="s">
        <v>1961</v>
      </c>
      <c r="G86" s="213"/>
      <c r="H86" s="213" t="s">
        <v>1973</v>
      </c>
      <c r="I86" s="213" t="s">
        <v>1957</v>
      </c>
      <c r="J86" s="213">
        <v>20</v>
      </c>
      <c r="K86" s="225"/>
    </row>
    <row r="87" spans="2:11" customFormat="1" ht="15" customHeight="1">
      <c r="B87" s="236"/>
      <c r="C87" s="213" t="s">
        <v>1974</v>
      </c>
      <c r="D87" s="213"/>
      <c r="E87" s="213"/>
      <c r="F87" s="234" t="s">
        <v>1961</v>
      </c>
      <c r="G87" s="235"/>
      <c r="H87" s="213" t="s">
        <v>1975</v>
      </c>
      <c r="I87" s="213" t="s">
        <v>1957</v>
      </c>
      <c r="J87" s="213">
        <v>50</v>
      </c>
      <c r="K87" s="225"/>
    </row>
    <row r="88" spans="2:11" customFormat="1" ht="15" customHeight="1">
      <c r="B88" s="236"/>
      <c r="C88" s="213" t="s">
        <v>1976</v>
      </c>
      <c r="D88" s="213"/>
      <c r="E88" s="213"/>
      <c r="F88" s="234" t="s">
        <v>1961</v>
      </c>
      <c r="G88" s="235"/>
      <c r="H88" s="213" t="s">
        <v>1977</v>
      </c>
      <c r="I88" s="213" t="s">
        <v>1957</v>
      </c>
      <c r="J88" s="213">
        <v>20</v>
      </c>
      <c r="K88" s="225"/>
    </row>
    <row r="89" spans="2:11" customFormat="1" ht="15" customHeight="1">
      <c r="B89" s="236"/>
      <c r="C89" s="213" t="s">
        <v>1978</v>
      </c>
      <c r="D89" s="213"/>
      <c r="E89" s="213"/>
      <c r="F89" s="234" t="s">
        <v>1961</v>
      </c>
      <c r="G89" s="235"/>
      <c r="H89" s="213" t="s">
        <v>1979</v>
      </c>
      <c r="I89" s="213" t="s">
        <v>1957</v>
      </c>
      <c r="J89" s="213">
        <v>20</v>
      </c>
      <c r="K89" s="225"/>
    </row>
    <row r="90" spans="2:11" customFormat="1" ht="15" customHeight="1">
      <c r="B90" s="236"/>
      <c r="C90" s="213" t="s">
        <v>1980</v>
      </c>
      <c r="D90" s="213"/>
      <c r="E90" s="213"/>
      <c r="F90" s="234" t="s">
        <v>1961</v>
      </c>
      <c r="G90" s="235"/>
      <c r="H90" s="213" t="s">
        <v>1981</v>
      </c>
      <c r="I90" s="213" t="s">
        <v>1957</v>
      </c>
      <c r="J90" s="213">
        <v>50</v>
      </c>
      <c r="K90" s="225"/>
    </row>
    <row r="91" spans="2:11" customFormat="1" ht="15" customHeight="1">
      <c r="B91" s="236"/>
      <c r="C91" s="213" t="s">
        <v>1982</v>
      </c>
      <c r="D91" s="213"/>
      <c r="E91" s="213"/>
      <c r="F91" s="234" t="s">
        <v>1961</v>
      </c>
      <c r="G91" s="235"/>
      <c r="H91" s="213" t="s">
        <v>1982</v>
      </c>
      <c r="I91" s="213" t="s">
        <v>1957</v>
      </c>
      <c r="J91" s="213">
        <v>50</v>
      </c>
      <c r="K91" s="225"/>
    </row>
    <row r="92" spans="2:11" customFormat="1" ht="15" customHeight="1">
      <c r="B92" s="236"/>
      <c r="C92" s="213" t="s">
        <v>1983</v>
      </c>
      <c r="D92" s="213"/>
      <c r="E92" s="213"/>
      <c r="F92" s="234" t="s">
        <v>1961</v>
      </c>
      <c r="G92" s="235"/>
      <c r="H92" s="213" t="s">
        <v>1984</v>
      </c>
      <c r="I92" s="213" t="s">
        <v>1957</v>
      </c>
      <c r="J92" s="213">
        <v>255</v>
      </c>
      <c r="K92" s="225"/>
    </row>
    <row r="93" spans="2:11" customFormat="1" ht="15" customHeight="1">
      <c r="B93" s="236"/>
      <c r="C93" s="213" t="s">
        <v>1985</v>
      </c>
      <c r="D93" s="213"/>
      <c r="E93" s="213"/>
      <c r="F93" s="234" t="s">
        <v>1955</v>
      </c>
      <c r="G93" s="235"/>
      <c r="H93" s="213" t="s">
        <v>1986</v>
      </c>
      <c r="I93" s="213" t="s">
        <v>1987</v>
      </c>
      <c r="J93" s="213"/>
      <c r="K93" s="225"/>
    </row>
    <row r="94" spans="2:11" customFormat="1" ht="15" customHeight="1">
      <c r="B94" s="236"/>
      <c r="C94" s="213" t="s">
        <v>1988</v>
      </c>
      <c r="D94" s="213"/>
      <c r="E94" s="213"/>
      <c r="F94" s="234" t="s">
        <v>1955</v>
      </c>
      <c r="G94" s="235"/>
      <c r="H94" s="213" t="s">
        <v>1989</v>
      </c>
      <c r="I94" s="213" t="s">
        <v>1990</v>
      </c>
      <c r="J94" s="213"/>
      <c r="K94" s="225"/>
    </row>
    <row r="95" spans="2:11" customFormat="1" ht="15" customHeight="1">
      <c r="B95" s="236"/>
      <c r="C95" s="213" t="s">
        <v>1991</v>
      </c>
      <c r="D95" s="213"/>
      <c r="E95" s="213"/>
      <c r="F95" s="234" t="s">
        <v>1955</v>
      </c>
      <c r="G95" s="235"/>
      <c r="H95" s="213" t="s">
        <v>1991</v>
      </c>
      <c r="I95" s="213" t="s">
        <v>1990</v>
      </c>
      <c r="J95" s="213"/>
      <c r="K95" s="225"/>
    </row>
    <row r="96" spans="2:11" customFormat="1" ht="15" customHeight="1">
      <c r="B96" s="236"/>
      <c r="C96" s="213" t="s">
        <v>45</v>
      </c>
      <c r="D96" s="213"/>
      <c r="E96" s="213"/>
      <c r="F96" s="234" t="s">
        <v>1955</v>
      </c>
      <c r="G96" s="235"/>
      <c r="H96" s="213" t="s">
        <v>1992</v>
      </c>
      <c r="I96" s="213" t="s">
        <v>1990</v>
      </c>
      <c r="J96" s="213"/>
      <c r="K96" s="225"/>
    </row>
    <row r="97" spans="2:11" customFormat="1" ht="15" customHeight="1">
      <c r="B97" s="236"/>
      <c r="C97" s="213" t="s">
        <v>55</v>
      </c>
      <c r="D97" s="213"/>
      <c r="E97" s="213"/>
      <c r="F97" s="234" t="s">
        <v>1955</v>
      </c>
      <c r="G97" s="235"/>
      <c r="H97" s="213" t="s">
        <v>1993</v>
      </c>
      <c r="I97" s="213" t="s">
        <v>1990</v>
      </c>
      <c r="J97" s="213"/>
      <c r="K97" s="225"/>
    </row>
    <row r="98" spans="2:11" customFormat="1" ht="15" customHeight="1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spans="2:11" customFormat="1" ht="18.7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spans="2:11" customFormat="1" ht="18.75" customHeight="1"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</row>
    <row r="101" spans="2:11" customFormat="1" ht="7.5" customHeight="1">
      <c r="B101" s="221"/>
      <c r="C101" s="222"/>
      <c r="D101" s="222"/>
      <c r="E101" s="222"/>
      <c r="F101" s="222"/>
      <c r="G101" s="222"/>
      <c r="H101" s="222"/>
      <c r="I101" s="222"/>
      <c r="J101" s="222"/>
      <c r="K101" s="223"/>
    </row>
    <row r="102" spans="2:11" customFormat="1" ht="45" customHeight="1">
      <c r="B102" s="224"/>
      <c r="C102" s="332" t="s">
        <v>1994</v>
      </c>
      <c r="D102" s="332"/>
      <c r="E102" s="332"/>
      <c r="F102" s="332"/>
      <c r="G102" s="332"/>
      <c r="H102" s="332"/>
      <c r="I102" s="332"/>
      <c r="J102" s="332"/>
      <c r="K102" s="225"/>
    </row>
    <row r="103" spans="2:11" customFormat="1" ht="17.25" customHeight="1">
      <c r="B103" s="224"/>
      <c r="C103" s="226" t="s">
        <v>1949</v>
      </c>
      <c r="D103" s="226"/>
      <c r="E103" s="226"/>
      <c r="F103" s="226" t="s">
        <v>1950</v>
      </c>
      <c r="G103" s="227"/>
      <c r="H103" s="226" t="s">
        <v>61</v>
      </c>
      <c r="I103" s="226" t="s">
        <v>64</v>
      </c>
      <c r="J103" s="226" t="s">
        <v>1951</v>
      </c>
      <c r="K103" s="225"/>
    </row>
    <row r="104" spans="2:11" customFormat="1" ht="17.25" customHeight="1">
      <c r="B104" s="224"/>
      <c r="C104" s="228" t="s">
        <v>1952</v>
      </c>
      <c r="D104" s="228"/>
      <c r="E104" s="228"/>
      <c r="F104" s="229" t="s">
        <v>1953</v>
      </c>
      <c r="G104" s="230"/>
      <c r="H104" s="228"/>
      <c r="I104" s="228"/>
      <c r="J104" s="228" t="s">
        <v>1954</v>
      </c>
      <c r="K104" s="225"/>
    </row>
    <row r="105" spans="2:11" customFormat="1" ht="5.25" customHeight="1">
      <c r="B105" s="224"/>
      <c r="C105" s="226"/>
      <c r="D105" s="226"/>
      <c r="E105" s="226"/>
      <c r="F105" s="226"/>
      <c r="G105" s="242"/>
      <c r="H105" s="226"/>
      <c r="I105" s="226"/>
      <c r="J105" s="226"/>
      <c r="K105" s="225"/>
    </row>
    <row r="106" spans="2:11" customFormat="1" ht="15" customHeight="1">
      <c r="B106" s="224"/>
      <c r="C106" s="213" t="s">
        <v>60</v>
      </c>
      <c r="D106" s="233"/>
      <c r="E106" s="233"/>
      <c r="F106" s="234" t="s">
        <v>1955</v>
      </c>
      <c r="G106" s="213"/>
      <c r="H106" s="213" t="s">
        <v>1995</v>
      </c>
      <c r="I106" s="213" t="s">
        <v>1957</v>
      </c>
      <c r="J106" s="213">
        <v>20</v>
      </c>
      <c r="K106" s="225"/>
    </row>
    <row r="107" spans="2:11" customFormat="1" ht="15" customHeight="1">
      <c r="B107" s="224"/>
      <c r="C107" s="213" t="s">
        <v>1958</v>
      </c>
      <c r="D107" s="213"/>
      <c r="E107" s="213"/>
      <c r="F107" s="234" t="s">
        <v>1955</v>
      </c>
      <c r="G107" s="213"/>
      <c r="H107" s="213" t="s">
        <v>1995</v>
      </c>
      <c r="I107" s="213" t="s">
        <v>1957</v>
      </c>
      <c r="J107" s="213">
        <v>120</v>
      </c>
      <c r="K107" s="225"/>
    </row>
    <row r="108" spans="2:11" customFormat="1" ht="15" customHeight="1">
      <c r="B108" s="236"/>
      <c r="C108" s="213" t="s">
        <v>1960</v>
      </c>
      <c r="D108" s="213"/>
      <c r="E108" s="213"/>
      <c r="F108" s="234" t="s">
        <v>1961</v>
      </c>
      <c r="G108" s="213"/>
      <c r="H108" s="213" t="s">
        <v>1995</v>
      </c>
      <c r="I108" s="213" t="s">
        <v>1957</v>
      </c>
      <c r="J108" s="213">
        <v>50</v>
      </c>
      <c r="K108" s="225"/>
    </row>
    <row r="109" spans="2:11" customFormat="1" ht="15" customHeight="1">
      <c r="B109" s="236"/>
      <c r="C109" s="213" t="s">
        <v>1963</v>
      </c>
      <c r="D109" s="213"/>
      <c r="E109" s="213"/>
      <c r="F109" s="234" t="s">
        <v>1955</v>
      </c>
      <c r="G109" s="213"/>
      <c r="H109" s="213" t="s">
        <v>1995</v>
      </c>
      <c r="I109" s="213" t="s">
        <v>1965</v>
      </c>
      <c r="J109" s="213"/>
      <c r="K109" s="225"/>
    </row>
    <row r="110" spans="2:11" customFormat="1" ht="15" customHeight="1">
      <c r="B110" s="236"/>
      <c r="C110" s="213" t="s">
        <v>1974</v>
      </c>
      <c r="D110" s="213"/>
      <c r="E110" s="213"/>
      <c r="F110" s="234" t="s">
        <v>1961</v>
      </c>
      <c r="G110" s="213"/>
      <c r="H110" s="213" t="s">
        <v>1995</v>
      </c>
      <c r="I110" s="213" t="s">
        <v>1957</v>
      </c>
      <c r="J110" s="213">
        <v>50</v>
      </c>
      <c r="K110" s="225"/>
    </row>
    <row r="111" spans="2:11" customFormat="1" ht="15" customHeight="1">
      <c r="B111" s="236"/>
      <c r="C111" s="213" t="s">
        <v>1982</v>
      </c>
      <c r="D111" s="213"/>
      <c r="E111" s="213"/>
      <c r="F111" s="234" t="s">
        <v>1961</v>
      </c>
      <c r="G111" s="213"/>
      <c r="H111" s="213" t="s">
        <v>1995</v>
      </c>
      <c r="I111" s="213" t="s">
        <v>1957</v>
      </c>
      <c r="J111" s="213">
        <v>50</v>
      </c>
      <c r="K111" s="225"/>
    </row>
    <row r="112" spans="2:11" customFormat="1" ht="15" customHeight="1">
      <c r="B112" s="236"/>
      <c r="C112" s="213" t="s">
        <v>1980</v>
      </c>
      <c r="D112" s="213"/>
      <c r="E112" s="213"/>
      <c r="F112" s="234" t="s">
        <v>1961</v>
      </c>
      <c r="G112" s="213"/>
      <c r="H112" s="213" t="s">
        <v>1995</v>
      </c>
      <c r="I112" s="213" t="s">
        <v>1957</v>
      </c>
      <c r="J112" s="213">
        <v>50</v>
      </c>
      <c r="K112" s="225"/>
    </row>
    <row r="113" spans="2:11" customFormat="1" ht="15" customHeight="1">
      <c r="B113" s="236"/>
      <c r="C113" s="213" t="s">
        <v>60</v>
      </c>
      <c r="D113" s="213"/>
      <c r="E113" s="213"/>
      <c r="F113" s="234" t="s">
        <v>1955</v>
      </c>
      <c r="G113" s="213"/>
      <c r="H113" s="213" t="s">
        <v>1996</v>
      </c>
      <c r="I113" s="213" t="s">
        <v>1957</v>
      </c>
      <c r="J113" s="213">
        <v>20</v>
      </c>
      <c r="K113" s="225"/>
    </row>
    <row r="114" spans="2:11" customFormat="1" ht="15" customHeight="1">
      <c r="B114" s="236"/>
      <c r="C114" s="213" t="s">
        <v>1997</v>
      </c>
      <c r="D114" s="213"/>
      <c r="E114" s="213"/>
      <c r="F114" s="234" t="s">
        <v>1955</v>
      </c>
      <c r="G114" s="213"/>
      <c r="H114" s="213" t="s">
        <v>1998</v>
      </c>
      <c r="I114" s="213" t="s">
        <v>1957</v>
      </c>
      <c r="J114" s="213">
        <v>120</v>
      </c>
      <c r="K114" s="225"/>
    </row>
    <row r="115" spans="2:11" customFormat="1" ht="15" customHeight="1">
      <c r="B115" s="236"/>
      <c r="C115" s="213" t="s">
        <v>45</v>
      </c>
      <c r="D115" s="213"/>
      <c r="E115" s="213"/>
      <c r="F115" s="234" t="s">
        <v>1955</v>
      </c>
      <c r="G115" s="213"/>
      <c r="H115" s="213" t="s">
        <v>1999</v>
      </c>
      <c r="I115" s="213" t="s">
        <v>1990</v>
      </c>
      <c r="J115" s="213"/>
      <c r="K115" s="225"/>
    </row>
    <row r="116" spans="2:11" customFormat="1" ht="15" customHeight="1">
      <c r="B116" s="236"/>
      <c r="C116" s="213" t="s">
        <v>55</v>
      </c>
      <c r="D116" s="213"/>
      <c r="E116" s="213"/>
      <c r="F116" s="234" t="s">
        <v>1955</v>
      </c>
      <c r="G116" s="213"/>
      <c r="H116" s="213" t="s">
        <v>2000</v>
      </c>
      <c r="I116" s="213" t="s">
        <v>1990</v>
      </c>
      <c r="J116" s="213"/>
      <c r="K116" s="225"/>
    </row>
    <row r="117" spans="2:11" customFormat="1" ht="15" customHeight="1">
      <c r="B117" s="236"/>
      <c r="C117" s="213" t="s">
        <v>64</v>
      </c>
      <c r="D117" s="213"/>
      <c r="E117" s="213"/>
      <c r="F117" s="234" t="s">
        <v>1955</v>
      </c>
      <c r="G117" s="213"/>
      <c r="H117" s="213" t="s">
        <v>2001</v>
      </c>
      <c r="I117" s="213" t="s">
        <v>2002</v>
      </c>
      <c r="J117" s="213"/>
      <c r="K117" s="225"/>
    </row>
    <row r="118" spans="2:11" customFormat="1" ht="15" customHeight="1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spans="2:11" customFormat="1" ht="18.75" customHeight="1">
      <c r="B119" s="244"/>
      <c r="C119" s="245"/>
      <c r="D119" s="245"/>
      <c r="E119" s="245"/>
      <c r="F119" s="246"/>
      <c r="G119" s="245"/>
      <c r="H119" s="245"/>
      <c r="I119" s="245"/>
      <c r="J119" s="245"/>
      <c r="K119" s="244"/>
    </row>
    <row r="120" spans="2:11" customFormat="1" ht="18.75" customHeight="1"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</row>
    <row r="121" spans="2:11" customFormat="1" ht="7.5" customHeight="1">
      <c r="B121" s="247"/>
      <c r="C121" s="248"/>
      <c r="D121" s="248"/>
      <c r="E121" s="248"/>
      <c r="F121" s="248"/>
      <c r="G121" s="248"/>
      <c r="H121" s="248"/>
      <c r="I121" s="248"/>
      <c r="J121" s="248"/>
      <c r="K121" s="249"/>
    </row>
    <row r="122" spans="2:11" customFormat="1" ht="45" customHeight="1">
      <c r="B122" s="250"/>
      <c r="C122" s="330" t="s">
        <v>2003</v>
      </c>
      <c r="D122" s="330"/>
      <c r="E122" s="330"/>
      <c r="F122" s="330"/>
      <c r="G122" s="330"/>
      <c r="H122" s="330"/>
      <c r="I122" s="330"/>
      <c r="J122" s="330"/>
      <c r="K122" s="251"/>
    </row>
    <row r="123" spans="2:11" customFormat="1" ht="17.25" customHeight="1">
      <c r="B123" s="252"/>
      <c r="C123" s="226" t="s">
        <v>1949</v>
      </c>
      <c r="D123" s="226"/>
      <c r="E123" s="226"/>
      <c r="F123" s="226" t="s">
        <v>1950</v>
      </c>
      <c r="G123" s="227"/>
      <c r="H123" s="226" t="s">
        <v>61</v>
      </c>
      <c r="I123" s="226" t="s">
        <v>64</v>
      </c>
      <c r="J123" s="226" t="s">
        <v>1951</v>
      </c>
      <c r="K123" s="253"/>
    </row>
    <row r="124" spans="2:11" customFormat="1" ht="17.25" customHeight="1">
      <c r="B124" s="252"/>
      <c r="C124" s="228" t="s">
        <v>1952</v>
      </c>
      <c r="D124" s="228"/>
      <c r="E124" s="228"/>
      <c r="F124" s="229" t="s">
        <v>1953</v>
      </c>
      <c r="G124" s="230"/>
      <c r="H124" s="228"/>
      <c r="I124" s="228"/>
      <c r="J124" s="228" t="s">
        <v>1954</v>
      </c>
      <c r="K124" s="253"/>
    </row>
    <row r="125" spans="2:11" customFormat="1" ht="5.25" customHeight="1">
      <c r="B125" s="254"/>
      <c r="C125" s="231"/>
      <c r="D125" s="231"/>
      <c r="E125" s="231"/>
      <c r="F125" s="231"/>
      <c r="G125" s="255"/>
      <c r="H125" s="231"/>
      <c r="I125" s="231"/>
      <c r="J125" s="231"/>
      <c r="K125" s="256"/>
    </row>
    <row r="126" spans="2:11" customFormat="1" ht="15" customHeight="1">
      <c r="B126" s="254"/>
      <c r="C126" s="213" t="s">
        <v>1958</v>
      </c>
      <c r="D126" s="233"/>
      <c r="E126" s="233"/>
      <c r="F126" s="234" t="s">
        <v>1955</v>
      </c>
      <c r="G126" s="213"/>
      <c r="H126" s="213" t="s">
        <v>1995</v>
      </c>
      <c r="I126" s="213" t="s">
        <v>1957</v>
      </c>
      <c r="J126" s="213">
        <v>120</v>
      </c>
      <c r="K126" s="257"/>
    </row>
    <row r="127" spans="2:11" customFormat="1" ht="15" customHeight="1">
      <c r="B127" s="254"/>
      <c r="C127" s="213" t="s">
        <v>2004</v>
      </c>
      <c r="D127" s="213"/>
      <c r="E127" s="213"/>
      <c r="F127" s="234" t="s">
        <v>1955</v>
      </c>
      <c r="G127" s="213"/>
      <c r="H127" s="213" t="s">
        <v>2005</v>
      </c>
      <c r="I127" s="213" t="s">
        <v>1957</v>
      </c>
      <c r="J127" s="213" t="s">
        <v>2006</v>
      </c>
      <c r="K127" s="257"/>
    </row>
    <row r="128" spans="2:11" customFormat="1" ht="15" customHeight="1">
      <c r="B128" s="254"/>
      <c r="C128" s="213" t="s">
        <v>1903</v>
      </c>
      <c r="D128" s="213"/>
      <c r="E128" s="213"/>
      <c r="F128" s="234" t="s">
        <v>1955</v>
      </c>
      <c r="G128" s="213"/>
      <c r="H128" s="213" t="s">
        <v>2007</v>
      </c>
      <c r="I128" s="213" t="s">
        <v>1957</v>
      </c>
      <c r="J128" s="213" t="s">
        <v>2006</v>
      </c>
      <c r="K128" s="257"/>
    </row>
    <row r="129" spans="2:11" customFormat="1" ht="15" customHeight="1">
      <c r="B129" s="254"/>
      <c r="C129" s="213" t="s">
        <v>1966</v>
      </c>
      <c r="D129" s="213"/>
      <c r="E129" s="213"/>
      <c r="F129" s="234" t="s">
        <v>1961</v>
      </c>
      <c r="G129" s="213"/>
      <c r="H129" s="213" t="s">
        <v>1967</v>
      </c>
      <c r="I129" s="213" t="s">
        <v>1957</v>
      </c>
      <c r="J129" s="213">
        <v>15</v>
      </c>
      <c r="K129" s="257"/>
    </row>
    <row r="130" spans="2:11" customFormat="1" ht="15" customHeight="1">
      <c r="B130" s="254"/>
      <c r="C130" s="213" t="s">
        <v>1968</v>
      </c>
      <c r="D130" s="213"/>
      <c r="E130" s="213"/>
      <c r="F130" s="234" t="s">
        <v>1961</v>
      </c>
      <c r="G130" s="213"/>
      <c r="H130" s="213" t="s">
        <v>1969</v>
      </c>
      <c r="I130" s="213" t="s">
        <v>1957</v>
      </c>
      <c r="J130" s="213">
        <v>15</v>
      </c>
      <c r="K130" s="257"/>
    </row>
    <row r="131" spans="2:11" customFormat="1" ht="15" customHeight="1">
      <c r="B131" s="254"/>
      <c r="C131" s="213" t="s">
        <v>1970</v>
      </c>
      <c r="D131" s="213"/>
      <c r="E131" s="213"/>
      <c r="F131" s="234" t="s">
        <v>1961</v>
      </c>
      <c r="G131" s="213"/>
      <c r="H131" s="213" t="s">
        <v>1971</v>
      </c>
      <c r="I131" s="213" t="s">
        <v>1957</v>
      </c>
      <c r="J131" s="213">
        <v>20</v>
      </c>
      <c r="K131" s="257"/>
    </row>
    <row r="132" spans="2:11" customFormat="1" ht="15" customHeight="1">
      <c r="B132" s="254"/>
      <c r="C132" s="213" t="s">
        <v>1972</v>
      </c>
      <c r="D132" s="213"/>
      <c r="E132" s="213"/>
      <c r="F132" s="234" t="s">
        <v>1961</v>
      </c>
      <c r="G132" s="213"/>
      <c r="H132" s="213" t="s">
        <v>1973</v>
      </c>
      <c r="I132" s="213" t="s">
        <v>1957</v>
      </c>
      <c r="J132" s="213">
        <v>20</v>
      </c>
      <c r="K132" s="257"/>
    </row>
    <row r="133" spans="2:11" customFormat="1" ht="15" customHeight="1">
      <c r="B133" s="254"/>
      <c r="C133" s="213" t="s">
        <v>1960</v>
      </c>
      <c r="D133" s="213"/>
      <c r="E133" s="213"/>
      <c r="F133" s="234" t="s">
        <v>1961</v>
      </c>
      <c r="G133" s="213"/>
      <c r="H133" s="213" t="s">
        <v>1995</v>
      </c>
      <c r="I133" s="213" t="s">
        <v>1957</v>
      </c>
      <c r="J133" s="213">
        <v>50</v>
      </c>
      <c r="K133" s="257"/>
    </row>
    <row r="134" spans="2:11" customFormat="1" ht="15" customHeight="1">
      <c r="B134" s="254"/>
      <c r="C134" s="213" t="s">
        <v>1974</v>
      </c>
      <c r="D134" s="213"/>
      <c r="E134" s="213"/>
      <c r="F134" s="234" t="s">
        <v>1961</v>
      </c>
      <c r="G134" s="213"/>
      <c r="H134" s="213" t="s">
        <v>1995</v>
      </c>
      <c r="I134" s="213" t="s">
        <v>1957</v>
      </c>
      <c r="J134" s="213">
        <v>50</v>
      </c>
      <c r="K134" s="257"/>
    </row>
    <row r="135" spans="2:11" customFormat="1" ht="15" customHeight="1">
      <c r="B135" s="254"/>
      <c r="C135" s="213" t="s">
        <v>1980</v>
      </c>
      <c r="D135" s="213"/>
      <c r="E135" s="213"/>
      <c r="F135" s="234" t="s">
        <v>1961</v>
      </c>
      <c r="G135" s="213"/>
      <c r="H135" s="213" t="s">
        <v>1995</v>
      </c>
      <c r="I135" s="213" t="s">
        <v>1957</v>
      </c>
      <c r="J135" s="213">
        <v>50</v>
      </c>
      <c r="K135" s="257"/>
    </row>
    <row r="136" spans="2:11" customFormat="1" ht="15" customHeight="1">
      <c r="B136" s="254"/>
      <c r="C136" s="213" t="s">
        <v>1982</v>
      </c>
      <c r="D136" s="213"/>
      <c r="E136" s="213"/>
      <c r="F136" s="234" t="s">
        <v>1961</v>
      </c>
      <c r="G136" s="213"/>
      <c r="H136" s="213" t="s">
        <v>1995</v>
      </c>
      <c r="I136" s="213" t="s">
        <v>1957</v>
      </c>
      <c r="J136" s="213">
        <v>50</v>
      </c>
      <c r="K136" s="257"/>
    </row>
    <row r="137" spans="2:11" customFormat="1" ht="15" customHeight="1">
      <c r="B137" s="254"/>
      <c r="C137" s="213" t="s">
        <v>1983</v>
      </c>
      <c r="D137" s="213"/>
      <c r="E137" s="213"/>
      <c r="F137" s="234" t="s">
        <v>1961</v>
      </c>
      <c r="G137" s="213"/>
      <c r="H137" s="213" t="s">
        <v>2008</v>
      </c>
      <c r="I137" s="213" t="s">
        <v>1957</v>
      </c>
      <c r="J137" s="213">
        <v>255</v>
      </c>
      <c r="K137" s="257"/>
    </row>
    <row r="138" spans="2:11" customFormat="1" ht="15" customHeight="1">
      <c r="B138" s="254"/>
      <c r="C138" s="213" t="s">
        <v>1985</v>
      </c>
      <c r="D138" s="213"/>
      <c r="E138" s="213"/>
      <c r="F138" s="234" t="s">
        <v>1955</v>
      </c>
      <c r="G138" s="213"/>
      <c r="H138" s="213" t="s">
        <v>2009</v>
      </c>
      <c r="I138" s="213" t="s">
        <v>1987</v>
      </c>
      <c r="J138" s="213"/>
      <c r="K138" s="257"/>
    </row>
    <row r="139" spans="2:11" customFormat="1" ht="15" customHeight="1">
      <c r="B139" s="254"/>
      <c r="C139" s="213" t="s">
        <v>1988</v>
      </c>
      <c r="D139" s="213"/>
      <c r="E139" s="213"/>
      <c r="F139" s="234" t="s">
        <v>1955</v>
      </c>
      <c r="G139" s="213"/>
      <c r="H139" s="213" t="s">
        <v>2010</v>
      </c>
      <c r="I139" s="213" t="s">
        <v>1990</v>
      </c>
      <c r="J139" s="213"/>
      <c r="K139" s="257"/>
    </row>
    <row r="140" spans="2:11" customFormat="1" ht="15" customHeight="1">
      <c r="B140" s="254"/>
      <c r="C140" s="213" t="s">
        <v>1991</v>
      </c>
      <c r="D140" s="213"/>
      <c r="E140" s="213"/>
      <c r="F140" s="234" t="s">
        <v>1955</v>
      </c>
      <c r="G140" s="213"/>
      <c r="H140" s="213" t="s">
        <v>1991</v>
      </c>
      <c r="I140" s="213" t="s">
        <v>1990</v>
      </c>
      <c r="J140" s="213"/>
      <c r="K140" s="257"/>
    </row>
    <row r="141" spans="2:11" customFormat="1" ht="15" customHeight="1">
      <c r="B141" s="254"/>
      <c r="C141" s="213" t="s">
        <v>45</v>
      </c>
      <c r="D141" s="213"/>
      <c r="E141" s="213"/>
      <c r="F141" s="234" t="s">
        <v>1955</v>
      </c>
      <c r="G141" s="213"/>
      <c r="H141" s="213" t="s">
        <v>2011</v>
      </c>
      <c r="I141" s="213" t="s">
        <v>1990</v>
      </c>
      <c r="J141" s="213"/>
      <c r="K141" s="257"/>
    </row>
    <row r="142" spans="2:11" customFormat="1" ht="15" customHeight="1">
      <c r="B142" s="254"/>
      <c r="C142" s="213" t="s">
        <v>2012</v>
      </c>
      <c r="D142" s="213"/>
      <c r="E142" s="213"/>
      <c r="F142" s="234" t="s">
        <v>1955</v>
      </c>
      <c r="G142" s="213"/>
      <c r="H142" s="213" t="s">
        <v>2013</v>
      </c>
      <c r="I142" s="213" t="s">
        <v>1990</v>
      </c>
      <c r="J142" s="213"/>
      <c r="K142" s="257"/>
    </row>
    <row r="143" spans="2:11" customFormat="1" ht="15" customHeight="1">
      <c r="B143" s="258"/>
      <c r="C143" s="259"/>
      <c r="D143" s="259"/>
      <c r="E143" s="259"/>
      <c r="F143" s="259"/>
      <c r="G143" s="259"/>
      <c r="H143" s="259"/>
      <c r="I143" s="259"/>
      <c r="J143" s="259"/>
      <c r="K143" s="260"/>
    </row>
    <row r="144" spans="2:11" customFormat="1" ht="18.75" customHeight="1">
      <c r="B144" s="245"/>
      <c r="C144" s="245"/>
      <c r="D144" s="245"/>
      <c r="E144" s="245"/>
      <c r="F144" s="246"/>
      <c r="G144" s="245"/>
      <c r="H144" s="245"/>
      <c r="I144" s="245"/>
      <c r="J144" s="245"/>
      <c r="K144" s="245"/>
    </row>
    <row r="145" spans="2:11" customFormat="1" ht="18.75" customHeight="1">
      <c r="B145" s="220"/>
      <c r="C145" s="220"/>
      <c r="D145" s="220"/>
      <c r="E145" s="220"/>
      <c r="F145" s="220"/>
      <c r="G145" s="220"/>
      <c r="H145" s="220"/>
      <c r="I145" s="220"/>
      <c r="J145" s="220"/>
      <c r="K145" s="220"/>
    </row>
    <row r="146" spans="2:11" customFormat="1" ht="7.5" customHeight="1">
      <c r="B146" s="221"/>
      <c r="C146" s="222"/>
      <c r="D146" s="222"/>
      <c r="E146" s="222"/>
      <c r="F146" s="222"/>
      <c r="G146" s="222"/>
      <c r="H146" s="222"/>
      <c r="I146" s="222"/>
      <c r="J146" s="222"/>
      <c r="K146" s="223"/>
    </row>
    <row r="147" spans="2:11" customFormat="1" ht="45" customHeight="1">
      <c r="B147" s="224"/>
      <c r="C147" s="332" t="s">
        <v>2014</v>
      </c>
      <c r="D147" s="332"/>
      <c r="E147" s="332"/>
      <c r="F147" s="332"/>
      <c r="G147" s="332"/>
      <c r="H147" s="332"/>
      <c r="I147" s="332"/>
      <c r="J147" s="332"/>
      <c r="K147" s="225"/>
    </row>
    <row r="148" spans="2:11" customFormat="1" ht="17.25" customHeight="1">
      <c r="B148" s="224"/>
      <c r="C148" s="226" t="s">
        <v>1949</v>
      </c>
      <c r="D148" s="226"/>
      <c r="E148" s="226"/>
      <c r="F148" s="226" t="s">
        <v>1950</v>
      </c>
      <c r="G148" s="227"/>
      <c r="H148" s="226" t="s">
        <v>61</v>
      </c>
      <c r="I148" s="226" t="s">
        <v>64</v>
      </c>
      <c r="J148" s="226" t="s">
        <v>1951</v>
      </c>
      <c r="K148" s="225"/>
    </row>
    <row r="149" spans="2:11" customFormat="1" ht="17.25" customHeight="1">
      <c r="B149" s="224"/>
      <c r="C149" s="228" t="s">
        <v>1952</v>
      </c>
      <c r="D149" s="228"/>
      <c r="E149" s="228"/>
      <c r="F149" s="229" t="s">
        <v>1953</v>
      </c>
      <c r="G149" s="230"/>
      <c r="H149" s="228"/>
      <c r="I149" s="228"/>
      <c r="J149" s="228" t="s">
        <v>1954</v>
      </c>
      <c r="K149" s="225"/>
    </row>
    <row r="150" spans="2:11" customFormat="1" ht="5.25" customHeight="1">
      <c r="B150" s="236"/>
      <c r="C150" s="231"/>
      <c r="D150" s="231"/>
      <c r="E150" s="231"/>
      <c r="F150" s="231"/>
      <c r="G150" s="232"/>
      <c r="H150" s="231"/>
      <c r="I150" s="231"/>
      <c r="J150" s="231"/>
      <c r="K150" s="257"/>
    </row>
    <row r="151" spans="2:11" customFormat="1" ht="15" customHeight="1">
      <c r="B151" s="236"/>
      <c r="C151" s="261" t="s">
        <v>1958</v>
      </c>
      <c r="D151" s="213"/>
      <c r="E151" s="213"/>
      <c r="F151" s="262" t="s">
        <v>1955</v>
      </c>
      <c r="G151" s="213"/>
      <c r="H151" s="261" t="s">
        <v>1995</v>
      </c>
      <c r="I151" s="261" t="s">
        <v>1957</v>
      </c>
      <c r="J151" s="261">
        <v>120</v>
      </c>
      <c r="K151" s="257"/>
    </row>
    <row r="152" spans="2:11" customFormat="1" ht="15" customHeight="1">
      <c r="B152" s="236"/>
      <c r="C152" s="261" t="s">
        <v>2004</v>
      </c>
      <c r="D152" s="213"/>
      <c r="E152" s="213"/>
      <c r="F152" s="262" t="s">
        <v>1955</v>
      </c>
      <c r="G152" s="213"/>
      <c r="H152" s="261" t="s">
        <v>2015</v>
      </c>
      <c r="I152" s="261" t="s">
        <v>1957</v>
      </c>
      <c r="J152" s="261" t="s">
        <v>2006</v>
      </c>
      <c r="K152" s="257"/>
    </row>
    <row r="153" spans="2:11" customFormat="1" ht="15" customHeight="1">
      <c r="B153" s="236"/>
      <c r="C153" s="261" t="s">
        <v>1903</v>
      </c>
      <c r="D153" s="213"/>
      <c r="E153" s="213"/>
      <c r="F153" s="262" t="s">
        <v>1955</v>
      </c>
      <c r="G153" s="213"/>
      <c r="H153" s="261" t="s">
        <v>2016</v>
      </c>
      <c r="I153" s="261" t="s">
        <v>1957</v>
      </c>
      <c r="J153" s="261" t="s">
        <v>2006</v>
      </c>
      <c r="K153" s="257"/>
    </row>
    <row r="154" spans="2:11" customFormat="1" ht="15" customHeight="1">
      <c r="B154" s="236"/>
      <c r="C154" s="261" t="s">
        <v>1960</v>
      </c>
      <c r="D154" s="213"/>
      <c r="E154" s="213"/>
      <c r="F154" s="262" t="s">
        <v>1961</v>
      </c>
      <c r="G154" s="213"/>
      <c r="H154" s="261" t="s">
        <v>1995</v>
      </c>
      <c r="I154" s="261" t="s">
        <v>1957</v>
      </c>
      <c r="J154" s="261">
        <v>50</v>
      </c>
      <c r="K154" s="257"/>
    </row>
    <row r="155" spans="2:11" customFormat="1" ht="15" customHeight="1">
      <c r="B155" s="236"/>
      <c r="C155" s="261" t="s">
        <v>1963</v>
      </c>
      <c r="D155" s="213"/>
      <c r="E155" s="213"/>
      <c r="F155" s="262" t="s">
        <v>1955</v>
      </c>
      <c r="G155" s="213"/>
      <c r="H155" s="261" t="s">
        <v>1995</v>
      </c>
      <c r="I155" s="261" t="s">
        <v>1965</v>
      </c>
      <c r="J155" s="261"/>
      <c r="K155" s="257"/>
    </row>
    <row r="156" spans="2:11" customFormat="1" ht="15" customHeight="1">
      <c r="B156" s="236"/>
      <c r="C156" s="261" t="s">
        <v>1974</v>
      </c>
      <c r="D156" s="213"/>
      <c r="E156" s="213"/>
      <c r="F156" s="262" t="s">
        <v>1961</v>
      </c>
      <c r="G156" s="213"/>
      <c r="H156" s="261" t="s">
        <v>1995</v>
      </c>
      <c r="I156" s="261" t="s">
        <v>1957</v>
      </c>
      <c r="J156" s="261">
        <v>50</v>
      </c>
      <c r="K156" s="257"/>
    </row>
    <row r="157" spans="2:11" customFormat="1" ht="15" customHeight="1">
      <c r="B157" s="236"/>
      <c r="C157" s="261" t="s">
        <v>1982</v>
      </c>
      <c r="D157" s="213"/>
      <c r="E157" s="213"/>
      <c r="F157" s="262" t="s">
        <v>1961</v>
      </c>
      <c r="G157" s="213"/>
      <c r="H157" s="261" t="s">
        <v>1995</v>
      </c>
      <c r="I157" s="261" t="s">
        <v>1957</v>
      </c>
      <c r="J157" s="261">
        <v>50</v>
      </c>
      <c r="K157" s="257"/>
    </row>
    <row r="158" spans="2:11" customFormat="1" ht="15" customHeight="1">
      <c r="B158" s="236"/>
      <c r="C158" s="261" t="s">
        <v>1980</v>
      </c>
      <c r="D158" s="213"/>
      <c r="E158" s="213"/>
      <c r="F158" s="262" t="s">
        <v>1961</v>
      </c>
      <c r="G158" s="213"/>
      <c r="H158" s="261" t="s">
        <v>1995</v>
      </c>
      <c r="I158" s="261" t="s">
        <v>1957</v>
      </c>
      <c r="J158" s="261">
        <v>50</v>
      </c>
      <c r="K158" s="257"/>
    </row>
    <row r="159" spans="2:11" customFormat="1" ht="15" customHeight="1">
      <c r="B159" s="236"/>
      <c r="C159" s="261" t="s">
        <v>120</v>
      </c>
      <c r="D159" s="213"/>
      <c r="E159" s="213"/>
      <c r="F159" s="262" t="s">
        <v>1955</v>
      </c>
      <c r="G159" s="213"/>
      <c r="H159" s="261" t="s">
        <v>2017</v>
      </c>
      <c r="I159" s="261" t="s">
        <v>1957</v>
      </c>
      <c r="J159" s="261" t="s">
        <v>2018</v>
      </c>
      <c r="K159" s="257"/>
    </row>
    <row r="160" spans="2:11" customFormat="1" ht="15" customHeight="1">
      <c r="B160" s="236"/>
      <c r="C160" s="261" t="s">
        <v>2019</v>
      </c>
      <c r="D160" s="213"/>
      <c r="E160" s="213"/>
      <c r="F160" s="262" t="s">
        <v>1955</v>
      </c>
      <c r="G160" s="213"/>
      <c r="H160" s="261" t="s">
        <v>2020</v>
      </c>
      <c r="I160" s="261" t="s">
        <v>1990</v>
      </c>
      <c r="J160" s="261"/>
      <c r="K160" s="257"/>
    </row>
    <row r="161" spans="2:11" customFormat="1" ht="15" customHeight="1">
      <c r="B161" s="263"/>
      <c r="C161" s="243"/>
      <c r="D161" s="243"/>
      <c r="E161" s="243"/>
      <c r="F161" s="243"/>
      <c r="G161" s="243"/>
      <c r="H161" s="243"/>
      <c r="I161" s="243"/>
      <c r="J161" s="243"/>
      <c r="K161" s="264"/>
    </row>
    <row r="162" spans="2:11" customFormat="1" ht="18.75" customHeight="1">
      <c r="B162" s="245"/>
      <c r="C162" s="255"/>
      <c r="D162" s="255"/>
      <c r="E162" s="255"/>
      <c r="F162" s="265"/>
      <c r="G162" s="255"/>
      <c r="H162" s="255"/>
      <c r="I162" s="255"/>
      <c r="J162" s="255"/>
      <c r="K162" s="245"/>
    </row>
    <row r="163" spans="2:11" customFormat="1" ht="18.75" customHeight="1">
      <c r="B163" s="220"/>
      <c r="C163" s="220"/>
      <c r="D163" s="220"/>
      <c r="E163" s="220"/>
      <c r="F163" s="220"/>
      <c r="G163" s="220"/>
      <c r="H163" s="220"/>
      <c r="I163" s="220"/>
      <c r="J163" s="220"/>
      <c r="K163" s="220"/>
    </row>
    <row r="164" spans="2:11" customFormat="1" ht="7.5" customHeight="1">
      <c r="B164" s="202"/>
      <c r="C164" s="203"/>
      <c r="D164" s="203"/>
      <c r="E164" s="203"/>
      <c r="F164" s="203"/>
      <c r="G164" s="203"/>
      <c r="H164" s="203"/>
      <c r="I164" s="203"/>
      <c r="J164" s="203"/>
      <c r="K164" s="204"/>
    </row>
    <row r="165" spans="2:11" customFormat="1" ht="45" customHeight="1">
      <c r="B165" s="205"/>
      <c r="C165" s="330" t="s">
        <v>2021</v>
      </c>
      <c r="D165" s="330"/>
      <c r="E165" s="330"/>
      <c r="F165" s="330"/>
      <c r="G165" s="330"/>
      <c r="H165" s="330"/>
      <c r="I165" s="330"/>
      <c r="J165" s="330"/>
      <c r="K165" s="206"/>
    </row>
    <row r="166" spans="2:11" customFormat="1" ht="17.25" customHeight="1">
      <c r="B166" s="205"/>
      <c r="C166" s="226" t="s">
        <v>1949</v>
      </c>
      <c r="D166" s="226"/>
      <c r="E166" s="226"/>
      <c r="F166" s="226" t="s">
        <v>1950</v>
      </c>
      <c r="G166" s="266"/>
      <c r="H166" s="267" t="s">
        <v>61</v>
      </c>
      <c r="I166" s="267" t="s">
        <v>64</v>
      </c>
      <c r="J166" s="226" t="s">
        <v>1951</v>
      </c>
      <c r="K166" s="206"/>
    </row>
    <row r="167" spans="2:11" customFormat="1" ht="17.25" customHeight="1">
      <c r="B167" s="207"/>
      <c r="C167" s="228" t="s">
        <v>1952</v>
      </c>
      <c r="D167" s="228"/>
      <c r="E167" s="228"/>
      <c r="F167" s="229" t="s">
        <v>1953</v>
      </c>
      <c r="G167" s="268"/>
      <c r="H167" s="269"/>
      <c r="I167" s="269"/>
      <c r="J167" s="228" t="s">
        <v>1954</v>
      </c>
      <c r="K167" s="208"/>
    </row>
    <row r="168" spans="2:11" customFormat="1" ht="5.25" customHeight="1">
      <c r="B168" s="236"/>
      <c r="C168" s="231"/>
      <c r="D168" s="231"/>
      <c r="E168" s="231"/>
      <c r="F168" s="231"/>
      <c r="G168" s="232"/>
      <c r="H168" s="231"/>
      <c r="I168" s="231"/>
      <c r="J168" s="231"/>
      <c r="K168" s="257"/>
    </row>
    <row r="169" spans="2:11" customFormat="1" ht="15" customHeight="1">
      <c r="B169" s="236"/>
      <c r="C169" s="213" t="s">
        <v>1958</v>
      </c>
      <c r="D169" s="213"/>
      <c r="E169" s="213"/>
      <c r="F169" s="234" t="s">
        <v>1955</v>
      </c>
      <c r="G169" s="213"/>
      <c r="H169" s="213" t="s">
        <v>1995</v>
      </c>
      <c r="I169" s="213" t="s">
        <v>1957</v>
      </c>
      <c r="J169" s="213">
        <v>120</v>
      </c>
      <c r="K169" s="257"/>
    </row>
    <row r="170" spans="2:11" customFormat="1" ht="15" customHeight="1">
      <c r="B170" s="236"/>
      <c r="C170" s="213" t="s">
        <v>2004</v>
      </c>
      <c r="D170" s="213"/>
      <c r="E170" s="213"/>
      <c r="F170" s="234" t="s">
        <v>1955</v>
      </c>
      <c r="G170" s="213"/>
      <c r="H170" s="213" t="s">
        <v>2005</v>
      </c>
      <c r="I170" s="213" t="s">
        <v>1957</v>
      </c>
      <c r="J170" s="213" t="s">
        <v>2006</v>
      </c>
      <c r="K170" s="257"/>
    </row>
    <row r="171" spans="2:11" customFormat="1" ht="15" customHeight="1">
      <c r="B171" s="236"/>
      <c r="C171" s="213" t="s">
        <v>1903</v>
      </c>
      <c r="D171" s="213"/>
      <c r="E171" s="213"/>
      <c r="F171" s="234" t="s">
        <v>1955</v>
      </c>
      <c r="G171" s="213"/>
      <c r="H171" s="213" t="s">
        <v>2022</v>
      </c>
      <c r="I171" s="213" t="s">
        <v>1957</v>
      </c>
      <c r="J171" s="213" t="s">
        <v>2006</v>
      </c>
      <c r="K171" s="257"/>
    </row>
    <row r="172" spans="2:11" customFormat="1" ht="15" customHeight="1">
      <c r="B172" s="236"/>
      <c r="C172" s="213" t="s">
        <v>1960</v>
      </c>
      <c r="D172" s="213"/>
      <c r="E172" s="213"/>
      <c r="F172" s="234" t="s">
        <v>1961</v>
      </c>
      <c r="G172" s="213"/>
      <c r="H172" s="213" t="s">
        <v>2022</v>
      </c>
      <c r="I172" s="213" t="s">
        <v>1957</v>
      </c>
      <c r="J172" s="213">
        <v>50</v>
      </c>
      <c r="K172" s="257"/>
    </row>
    <row r="173" spans="2:11" customFormat="1" ht="15" customHeight="1">
      <c r="B173" s="236"/>
      <c r="C173" s="213" t="s">
        <v>1963</v>
      </c>
      <c r="D173" s="213"/>
      <c r="E173" s="213"/>
      <c r="F173" s="234" t="s">
        <v>1955</v>
      </c>
      <c r="G173" s="213"/>
      <c r="H173" s="213" t="s">
        <v>2022</v>
      </c>
      <c r="I173" s="213" t="s">
        <v>1965</v>
      </c>
      <c r="J173" s="213"/>
      <c r="K173" s="257"/>
    </row>
    <row r="174" spans="2:11" customFormat="1" ht="15" customHeight="1">
      <c r="B174" s="236"/>
      <c r="C174" s="213" t="s">
        <v>1974</v>
      </c>
      <c r="D174" s="213"/>
      <c r="E174" s="213"/>
      <c r="F174" s="234" t="s">
        <v>1961</v>
      </c>
      <c r="G174" s="213"/>
      <c r="H174" s="213" t="s">
        <v>2022</v>
      </c>
      <c r="I174" s="213" t="s">
        <v>1957</v>
      </c>
      <c r="J174" s="213">
        <v>50</v>
      </c>
      <c r="K174" s="257"/>
    </row>
    <row r="175" spans="2:11" customFormat="1" ht="15" customHeight="1">
      <c r="B175" s="236"/>
      <c r="C175" s="213" t="s">
        <v>1982</v>
      </c>
      <c r="D175" s="213"/>
      <c r="E175" s="213"/>
      <c r="F175" s="234" t="s">
        <v>1961</v>
      </c>
      <c r="G175" s="213"/>
      <c r="H175" s="213" t="s">
        <v>2022</v>
      </c>
      <c r="I175" s="213" t="s">
        <v>1957</v>
      </c>
      <c r="J175" s="213">
        <v>50</v>
      </c>
      <c r="K175" s="257"/>
    </row>
    <row r="176" spans="2:11" customFormat="1" ht="15" customHeight="1">
      <c r="B176" s="236"/>
      <c r="C176" s="213" t="s">
        <v>1980</v>
      </c>
      <c r="D176" s="213"/>
      <c r="E176" s="213"/>
      <c r="F176" s="234" t="s">
        <v>1961</v>
      </c>
      <c r="G176" s="213"/>
      <c r="H176" s="213" t="s">
        <v>2022</v>
      </c>
      <c r="I176" s="213" t="s">
        <v>1957</v>
      </c>
      <c r="J176" s="213">
        <v>50</v>
      </c>
      <c r="K176" s="257"/>
    </row>
    <row r="177" spans="2:11" customFormat="1" ht="15" customHeight="1">
      <c r="B177" s="236"/>
      <c r="C177" s="213" t="s">
        <v>130</v>
      </c>
      <c r="D177" s="213"/>
      <c r="E177" s="213"/>
      <c r="F177" s="234" t="s">
        <v>1955</v>
      </c>
      <c r="G177" s="213"/>
      <c r="H177" s="213" t="s">
        <v>2023</v>
      </c>
      <c r="I177" s="213" t="s">
        <v>2024</v>
      </c>
      <c r="J177" s="213"/>
      <c r="K177" s="257"/>
    </row>
    <row r="178" spans="2:11" customFormat="1" ht="15" customHeight="1">
      <c r="B178" s="236"/>
      <c r="C178" s="213" t="s">
        <v>64</v>
      </c>
      <c r="D178" s="213"/>
      <c r="E178" s="213"/>
      <c r="F178" s="234" t="s">
        <v>1955</v>
      </c>
      <c r="G178" s="213"/>
      <c r="H178" s="213" t="s">
        <v>2025</v>
      </c>
      <c r="I178" s="213" t="s">
        <v>2026</v>
      </c>
      <c r="J178" s="213">
        <v>1</v>
      </c>
      <c r="K178" s="257"/>
    </row>
    <row r="179" spans="2:11" customFormat="1" ht="15" customHeight="1">
      <c r="B179" s="236"/>
      <c r="C179" s="213" t="s">
        <v>60</v>
      </c>
      <c r="D179" s="213"/>
      <c r="E179" s="213"/>
      <c r="F179" s="234" t="s">
        <v>1955</v>
      </c>
      <c r="G179" s="213"/>
      <c r="H179" s="213" t="s">
        <v>2027</v>
      </c>
      <c r="I179" s="213" t="s">
        <v>1957</v>
      </c>
      <c r="J179" s="213">
        <v>20</v>
      </c>
      <c r="K179" s="257"/>
    </row>
    <row r="180" spans="2:11" customFormat="1" ht="15" customHeight="1">
      <c r="B180" s="236"/>
      <c r="C180" s="213" t="s">
        <v>61</v>
      </c>
      <c r="D180" s="213"/>
      <c r="E180" s="213"/>
      <c r="F180" s="234" t="s">
        <v>1955</v>
      </c>
      <c r="G180" s="213"/>
      <c r="H180" s="213" t="s">
        <v>2028</v>
      </c>
      <c r="I180" s="213" t="s">
        <v>1957</v>
      </c>
      <c r="J180" s="213">
        <v>255</v>
      </c>
      <c r="K180" s="257"/>
    </row>
    <row r="181" spans="2:11" customFormat="1" ht="15" customHeight="1">
      <c r="B181" s="236"/>
      <c r="C181" s="213" t="s">
        <v>131</v>
      </c>
      <c r="D181" s="213"/>
      <c r="E181" s="213"/>
      <c r="F181" s="234" t="s">
        <v>1955</v>
      </c>
      <c r="G181" s="213"/>
      <c r="H181" s="213" t="s">
        <v>1919</v>
      </c>
      <c r="I181" s="213" t="s">
        <v>1957</v>
      </c>
      <c r="J181" s="213">
        <v>10</v>
      </c>
      <c r="K181" s="257"/>
    </row>
    <row r="182" spans="2:11" customFormat="1" ht="15" customHeight="1">
      <c r="B182" s="236"/>
      <c r="C182" s="213" t="s">
        <v>132</v>
      </c>
      <c r="D182" s="213"/>
      <c r="E182" s="213"/>
      <c r="F182" s="234" t="s">
        <v>1955</v>
      </c>
      <c r="G182" s="213"/>
      <c r="H182" s="213" t="s">
        <v>2029</v>
      </c>
      <c r="I182" s="213" t="s">
        <v>1990</v>
      </c>
      <c r="J182" s="213"/>
      <c r="K182" s="257"/>
    </row>
    <row r="183" spans="2:11" customFormat="1" ht="15" customHeight="1">
      <c r="B183" s="236"/>
      <c r="C183" s="213" t="s">
        <v>2030</v>
      </c>
      <c r="D183" s="213"/>
      <c r="E183" s="213"/>
      <c r="F183" s="234" t="s">
        <v>1955</v>
      </c>
      <c r="G183" s="213"/>
      <c r="H183" s="213" t="s">
        <v>2031</v>
      </c>
      <c r="I183" s="213" t="s">
        <v>1990</v>
      </c>
      <c r="J183" s="213"/>
      <c r="K183" s="257"/>
    </row>
    <row r="184" spans="2:11" customFormat="1" ht="15" customHeight="1">
      <c r="B184" s="236"/>
      <c r="C184" s="213" t="s">
        <v>2019</v>
      </c>
      <c r="D184" s="213"/>
      <c r="E184" s="213"/>
      <c r="F184" s="234" t="s">
        <v>1955</v>
      </c>
      <c r="G184" s="213"/>
      <c r="H184" s="213" t="s">
        <v>2032</v>
      </c>
      <c r="I184" s="213" t="s">
        <v>1990</v>
      </c>
      <c r="J184" s="213"/>
      <c r="K184" s="257"/>
    </row>
    <row r="185" spans="2:11" customFormat="1" ht="15" customHeight="1">
      <c r="B185" s="236"/>
      <c r="C185" s="213" t="s">
        <v>134</v>
      </c>
      <c r="D185" s="213"/>
      <c r="E185" s="213"/>
      <c r="F185" s="234" t="s">
        <v>1961</v>
      </c>
      <c r="G185" s="213"/>
      <c r="H185" s="213" t="s">
        <v>2033</v>
      </c>
      <c r="I185" s="213" t="s">
        <v>1957</v>
      </c>
      <c r="J185" s="213">
        <v>50</v>
      </c>
      <c r="K185" s="257"/>
    </row>
    <row r="186" spans="2:11" customFormat="1" ht="15" customHeight="1">
      <c r="B186" s="236"/>
      <c r="C186" s="213" t="s">
        <v>2034</v>
      </c>
      <c r="D186" s="213"/>
      <c r="E186" s="213"/>
      <c r="F186" s="234" t="s">
        <v>1961</v>
      </c>
      <c r="G186" s="213"/>
      <c r="H186" s="213" t="s">
        <v>2035</v>
      </c>
      <c r="I186" s="213" t="s">
        <v>2036</v>
      </c>
      <c r="J186" s="213"/>
      <c r="K186" s="257"/>
    </row>
    <row r="187" spans="2:11" customFormat="1" ht="15" customHeight="1">
      <c r="B187" s="236"/>
      <c r="C187" s="213" t="s">
        <v>2037</v>
      </c>
      <c r="D187" s="213"/>
      <c r="E187" s="213"/>
      <c r="F187" s="234" t="s">
        <v>1961</v>
      </c>
      <c r="G187" s="213"/>
      <c r="H187" s="213" t="s">
        <v>2038</v>
      </c>
      <c r="I187" s="213" t="s">
        <v>2036</v>
      </c>
      <c r="J187" s="213"/>
      <c r="K187" s="257"/>
    </row>
    <row r="188" spans="2:11" customFormat="1" ht="15" customHeight="1">
      <c r="B188" s="236"/>
      <c r="C188" s="213" t="s">
        <v>2039</v>
      </c>
      <c r="D188" s="213"/>
      <c r="E188" s="213"/>
      <c r="F188" s="234" t="s">
        <v>1961</v>
      </c>
      <c r="G188" s="213"/>
      <c r="H188" s="213" t="s">
        <v>2040</v>
      </c>
      <c r="I188" s="213" t="s">
        <v>2036</v>
      </c>
      <c r="J188" s="213"/>
      <c r="K188" s="257"/>
    </row>
    <row r="189" spans="2:11" customFormat="1" ht="15" customHeight="1">
      <c r="B189" s="236"/>
      <c r="C189" s="270" t="s">
        <v>2041</v>
      </c>
      <c r="D189" s="213"/>
      <c r="E189" s="213"/>
      <c r="F189" s="234" t="s">
        <v>1961</v>
      </c>
      <c r="G189" s="213"/>
      <c r="H189" s="213" t="s">
        <v>2042</v>
      </c>
      <c r="I189" s="213" t="s">
        <v>2043</v>
      </c>
      <c r="J189" s="271" t="s">
        <v>2044</v>
      </c>
      <c r="K189" s="257"/>
    </row>
    <row r="190" spans="2:11" customFormat="1" ht="15" customHeight="1">
      <c r="B190" s="272"/>
      <c r="C190" s="273" t="s">
        <v>2045</v>
      </c>
      <c r="D190" s="274"/>
      <c r="E190" s="274"/>
      <c r="F190" s="275" t="s">
        <v>1961</v>
      </c>
      <c r="G190" s="274"/>
      <c r="H190" s="274" t="s">
        <v>2046</v>
      </c>
      <c r="I190" s="274" t="s">
        <v>2043</v>
      </c>
      <c r="J190" s="276" t="s">
        <v>2044</v>
      </c>
      <c r="K190" s="277"/>
    </row>
    <row r="191" spans="2:11" customFormat="1" ht="15" customHeight="1">
      <c r="B191" s="236"/>
      <c r="C191" s="270" t="s">
        <v>49</v>
      </c>
      <c r="D191" s="213"/>
      <c r="E191" s="213"/>
      <c r="F191" s="234" t="s">
        <v>1955</v>
      </c>
      <c r="G191" s="213"/>
      <c r="H191" s="210" t="s">
        <v>2047</v>
      </c>
      <c r="I191" s="213" t="s">
        <v>2048</v>
      </c>
      <c r="J191" s="213"/>
      <c r="K191" s="257"/>
    </row>
    <row r="192" spans="2:11" customFormat="1" ht="15" customHeight="1">
      <c r="B192" s="236"/>
      <c r="C192" s="270" t="s">
        <v>2049</v>
      </c>
      <c r="D192" s="213"/>
      <c r="E192" s="213"/>
      <c r="F192" s="234" t="s">
        <v>1955</v>
      </c>
      <c r="G192" s="213"/>
      <c r="H192" s="213" t="s">
        <v>2050</v>
      </c>
      <c r="I192" s="213" t="s">
        <v>1990</v>
      </c>
      <c r="J192" s="213"/>
      <c r="K192" s="257"/>
    </row>
    <row r="193" spans="2:11" customFormat="1" ht="15" customHeight="1">
      <c r="B193" s="236"/>
      <c r="C193" s="270" t="s">
        <v>2051</v>
      </c>
      <c r="D193" s="213"/>
      <c r="E193" s="213"/>
      <c r="F193" s="234" t="s">
        <v>1955</v>
      </c>
      <c r="G193" s="213"/>
      <c r="H193" s="213" t="s">
        <v>2052</v>
      </c>
      <c r="I193" s="213" t="s">
        <v>1990</v>
      </c>
      <c r="J193" s="213"/>
      <c r="K193" s="257"/>
    </row>
    <row r="194" spans="2:11" customFormat="1" ht="15" customHeight="1">
      <c r="B194" s="236"/>
      <c r="C194" s="270" t="s">
        <v>2053</v>
      </c>
      <c r="D194" s="213"/>
      <c r="E194" s="213"/>
      <c r="F194" s="234" t="s">
        <v>1961</v>
      </c>
      <c r="G194" s="213"/>
      <c r="H194" s="213" t="s">
        <v>2054</v>
      </c>
      <c r="I194" s="213" t="s">
        <v>1990</v>
      </c>
      <c r="J194" s="213"/>
      <c r="K194" s="257"/>
    </row>
    <row r="195" spans="2:11" customFormat="1" ht="15" customHeight="1">
      <c r="B195" s="263"/>
      <c r="C195" s="278"/>
      <c r="D195" s="243"/>
      <c r="E195" s="243"/>
      <c r="F195" s="243"/>
      <c r="G195" s="243"/>
      <c r="H195" s="243"/>
      <c r="I195" s="243"/>
      <c r="J195" s="243"/>
      <c r="K195" s="264"/>
    </row>
    <row r="196" spans="2:11" customFormat="1" ht="18.75" customHeight="1">
      <c r="B196" s="245"/>
      <c r="C196" s="255"/>
      <c r="D196" s="255"/>
      <c r="E196" s="255"/>
      <c r="F196" s="265"/>
      <c r="G196" s="255"/>
      <c r="H196" s="255"/>
      <c r="I196" s="255"/>
      <c r="J196" s="255"/>
      <c r="K196" s="245"/>
    </row>
    <row r="197" spans="2:11" customFormat="1" ht="18.75" customHeight="1">
      <c r="B197" s="245"/>
      <c r="C197" s="255"/>
      <c r="D197" s="255"/>
      <c r="E197" s="255"/>
      <c r="F197" s="265"/>
      <c r="G197" s="255"/>
      <c r="H197" s="255"/>
      <c r="I197" s="255"/>
      <c r="J197" s="255"/>
      <c r="K197" s="245"/>
    </row>
    <row r="198" spans="2:11" customFormat="1" ht="18.75" customHeight="1">
      <c r="B198" s="220"/>
      <c r="C198" s="220"/>
      <c r="D198" s="220"/>
      <c r="E198" s="220"/>
      <c r="F198" s="220"/>
      <c r="G198" s="220"/>
      <c r="H198" s="220"/>
      <c r="I198" s="220"/>
      <c r="J198" s="220"/>
      <c r="K198" s="220"/>
    </row>
    <row r="199" spans="2:11" customFormat="1" ht="13.5">
      <c r="B199" s="202"/>
      <c r="C199" s="203"/>
      <c r="D199" s="203"/>
      <c r="E199" s="203"/>
      <c r="F199" s="203"/>
      <c r="G199" s="203"/>
      <c r="H199" s="203"/>
      <c r="I199" s="203"/>
      <c r="J199" s="203"/>
      <c r="K199" s="204"/>
    </row>
    <row r="200" spans="2:11" customFormat="1" ht="21">
      <c r="B200" s="205"/>
      <c r="C200" s="330" t="s">
        <v>2055</v>
      </c>
      <c r="D200" s="330"/>
      <c r="E200" s="330"/>
      <c r="F200" s="330"/>
      <c r="G200" s="330"/>
      <c r="H200" s="330"/>
      <c r="I200" s="330"/>
      <c r="J200" s="330"/>
      <c r="K200" s="206"/>
    </row>
    <row r="201" spans="2:11" customFormat="1" ht="25.5" customHeight="1">
      <c r="B201" s="205"/>
      <c r="C201" s="279" t="s">
        <v>2056</v>
      </c>
      <c r="D201" s="279"/>
      <c r="E201" s="279"/>
      <c r="F201" s="279" t="s">
        <v>2057</v>
      </c>
      <c r="G201" s="280"/>
      <c r="H201" s="333" t="s">
        <v>2058</v>
      </c>
      <c r="I201" s="333"/>
      <c r="J201" s="333"/>
      <c r="K201" s="206"/>
    </row>
    <row r="202" spans="2:11" customFormat="1" ht="5.25" customHeight="1">
      <c r="B202" s="236"/>
      <c r="C202" s="231"/>
      <c r="D202" s="231"/>
      <c r="E202" s="231"/>
      <c r="F202" s="231"/>
      <c r="G202" s="255"/>
      <c r="H202" s="231"/>
      <c r="I202" s="231"/>
      <c r="J202" s="231"/>
      <c r="K202" s="257"/>
    </row>
    <row r="203" spans="2:11" customFormat="1" ht="15" customHeight="1">
      <c r="B203" s="236"/>
      <c r="C203" s="213" t="s">
        <v>2048</v>
      </c>
      <c r="D203" s="213"/>
      <c r="E203" s="213"/>
      <c r="F203" s="234" t="s">
        <v>50</v>
      </c>
      <c r="G203" s="213"/>
      <c r="H203" s="334" t="s">
        <v>2059</v>
      </c>
      <c r="I203" s="334"/>
      <c r="J203" s="334"/>
      <c r="K203" s="257"/>
    </row>
    <row r="204" spans="2:11" customFormat="1" ht="15" customHeight="1">
      <c r="B204" s="236"/>
      <c r="C204" s="213"/>
      <c r="D204" s="213"/>
      <c r="E204" s="213"/>
      <c r="F204" s="234" t="s">
        <v>51</v>
      </c>
      <c r="G204" s="213"/>
      <c r="H204" s="334" t="s">
        <v>2060</v>
      </c>
      <c r="I204" s="334"/>
      <c r="J204" s="334"/>
      <c r="K204" s="257"/>
    </row>
    <row r="205" spans="2:11" customFormat="1" ht="15" customHeight="1">
      <c r="B205" s="236"/>
      <c r="C205" s="213"/>
      <c r="D205" s="213"/>
      <c r="E205" s="213"/>
      <c r="F205" s="234" t="s">
        <v>54</v>
      </c>
      <c r="G205" s="213"/>
      <c r="H205" s="334" t="s">
        <v>2061</v>
      </c>
      <c r="I205" s="334"/>
      <c r="J205" s="334"/>
      <c r="K205" s="257"/>
    </row>
    <row r="206" spans="2:11" customFormat="1" ht="15" customHeight="1">
      <c r="B206" s="236"/>
      <c r="C206" s="213"/>
      <c r="D206" s="213"/>
      <c r="E206" s="213"/>
      <c r="F206" s="234" t="s">
        <v>52</v>
      </c>
      <c r="G206" s="213"/>
      <c r="H206" s="334" t="s">
        <v>2062</v>
      </c>
      <c r="I206" s="334"/>
      <c r="J206" s="334"/>
      <c r="K206" s="257"/>
    </row>
    <row r="207" spans="2:11" customFormat="1" ht="15" customHeight="1">
      <c r="B207" s="236"/>
      <c r="C207" s="213"/>
      <c r="D207" s="213"/>
      <c r="E207" s="213"/>
      <c r="F207" s="234" t="s">
        <v>53</v>
      </c>
      <c r="G207" s="213"/>
      <c r="H207" s="334" t="s">
        <v>2063</v>
      </c>
      <c r="I207" s="334"/>
      <c r="J207" s="334"/>
      <c r="K207" s="257"/>
    </row>
    <row r="208" spans="2:11" customFormat="1" ht="15" customHeight="1">
      <c r="B208" s="236"/>
      <c r="C208" s="213"/>
      <c r="D208" s="213"/>
      <c r="E208" s="213"/>
      <c r="F208" s="234"/>
      <c r="G208" s="213"/>
      <c r="H208" s="213"/>
      <c r="I208" s="213"/>
      <c r="J208" s="213"/>
      <c r="K208" s="257"/>
    </row>
    <row r="209" spans="2:11" customFormat="1" ht="15" customHeight="1">
      <c r="B209" s="236"/>
      <c r="C209" s="213" t="s">
        <v>2002</v>
      </c>
      <c r="D209" s="213"/>
      <c r="E209" s="213"/>
      <c r="F209" s="234" t="s">
        <v>108</v>
      </c>
      <c r="G209" s="213"/>
      <c r="H209" s="334" t="s">
        <v>2064</v>
      </c>
      <c r="I209" s="334"/>
      <c r="J209" s="334"/>
      <c r="K209" s="257"/>
    </row>
    <row r="210" spans="2:11" customFormat="1" ht="15" customHeight="1">
      <c r="B210" s="236"/>
      <c r="C210" s="213"/>
      <c r="D210" s="213"/>
      <c r="E210" s="213"/>
      <c r="F210" s="234" t="s">
        <v>1898</v>
      </c>
      <c r="G210" s="213"/>
      <c r="H210" s="334" t="s">
        <v>1899</v>
      </c>
      <c r="I210" s="334"/>
      <c r="J210" s="334"/>
      <c r="K210" s="257"/>
    </row>
    <row r="211" spans="2:11" customFormat="1" ht="15" customHeight="1">
      <c r="B211" s="236"/>
      <c r="C211" s="213"/>
      <c r="D211" s="213"/>
      <c r="E211" s="213"/>
      <c r="F211" s="234" t="s">
        <v>92</v>
      </c>
      <c r="G211" s="213"/>
      <c r="H211" s="334" t="s">
        <v>2065</v>
      </c>
      <c r="I211" s="334"/>
      <c r="J211" s="334"/>
      <c r="K211" s="257"/>
    </row>
    <row r="212" spans="2:11" customFormat="1" ht="15" customHeight="1">
      <c r="B212" s="281"/>
      <c r="C212" s="213"/>
      <c r="D212" s="213"/>
      <c r="E212" s="213"/>
      <c r="F212" s="234" t="s">
        <v>86</v>
      </c>
      <c r="G212" s="270"/>
      <c r="H212" s="335" t="s">
        <v>1900</v>
      </c>
      <c r="I212" s="335"/>
      <c r="J212" s="335"/>
      <c r="K212" s="282"/>
    </row>
    <row r="213" spans="2:11" customFormat="1" ht="15" customHeight="1">
      <c r="B213" s="281"/>
      <c r="C213" s="213"/>
      <c r="D213" s="213"/>
      <c r="E213" s="213"/>
      <c r="F213" s="234" t="s">
        <v>1901</v>
      </c>
      <c r="G213" s="270"/>
      <c r="H213" s="335" t="s">
        <v>188</v>
      </c>
      <c r="I213" s="335"/>
      <c r="J213" s="335"/>
      <c r="K213" s="282"/>
    </row>
    <row r="214" spans="2:11" customFormat="1" ht="15" customHeight="1">
      <c r="B214" s="281"/>
      <c r="C214" s="213"/>
      <c r="D214" s="213"/>
      <c r="E214" s="213"/>
      <c r="F214" s="234"/>
      <c r="G214" s="270"/>
      <c r="H214" s="261"/>
      <c r="I214" s="261"/>
      <c r="J214" s="261"/>
      <c r="K214" s="282"/>
    </row>
    <row r="215" spans="2:11" customFormat="1" ht="15" customHeight="1">
      <c r="B215" s="281"/>
      <c r="C215" s="213" t="s">
        <v>2026</v>
      </c>
      <c r="D215" s="213"/>
      <c r="E215" s="213"/>
      <c r="F215" s="234">
        <v>1</v>
      </c>
      <c r="G215" s="270"/>
      <c r="H215" s="335" t="s">
        <v>2066</v>
      </c>
      <c r="I215" s="335"/>
      <c r="J215" s="335"/>
      <c r="K215" s="282"/>
    </row>
    <row r="216" spans="2:11" customFormat="1" ht="15" customHeight="1">
      <c r="B216" s="281"/>
      <c r="C216" s="213"/>
      <c r="D216" s="213"/>
      <c r="E216" s="213"/>
      <c r="F216" s="234">
        <v>2</v>
      </c>
      <c r="G216" s="270"/>
      <c r="H216" s="335" t="s">
        <v>2067</v>
      </c>
      <c r="I216" s="335"/>
      <c r="J216" s="335"/>
      <c r="K216" s="282"/>
    </row>
    <row r="217" spans="2:11" customFormat="1" ht="15" customHeight="1">
      <c r="B217" s="281"/>
      <c r="C217" s="213"/>
      <c r="D217" s="213"/>
      <c r="E217" s="213"/>
      <c r="F217" s="234">
        <v>3</v>
      </c>
      <c r="G217" s="270"/>
      <c r="H217" s="335" t="s">
        <v>2068</v>
      </c>
      <c r="I217" s="335"/>
      <c r="J217" s="335"/>
      <c r="K217" s="282"/>
    </row>
    <row r="218" spans="2:11" customFormat="1" ht="15" customHeight="1">
      <c r="B218" s="281"/>
      <c r="C218" s="213"/>
      <c r="D218" s="213"/>
      <c r="E218" s="213"/>
      <c r="F218" s="234">
        <v>4</v>
      </c>
      <c r="G218" s="270"/>
      <c r="H218" s="335" t="s">
        <v>2069</v>
      </c>
      <c r="I218" s="335"/>
      <c r="J218" s="335"/>
      <c r="K218" s="282"/>
    </row>
    <row r="219" spans="2:11" customFormat="1" ht="12.75" customHeight="1">
      <c r="B219" s="283"/>
      <c r="C219" s="284"/>
      <c r="D219" s="284"/>
      <c r="E219" s="284"/>
      <c r="F219" s="284"/>
      <c r="G219" s="284"/>
      <c r="H219" s="284"/>
      <c r="I219" s="284"/>
      <c r="J219" s="284"/>
      <c r="K219" s="28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3"/>
  <sheetViews>
    <sheetView showGridLines="0" tabSelected="1" topLeftCell="A8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23" t="s">
        <v>6</v>
      </c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8" t="s">
        <v>88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2:46" ht="24.95" customHeight="1">
      <c r="B4" s="21"/>
      <c r="D4" s="22" t="s">
        <v>116</v>
      </c>
      <c r="L4" s="21"/>
      <c r="M4" s="87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24" t="str">
        <f>'Rekapitulace stavby'!K6</f>
        <v>Rekonstrukce Předzámčí, Kostelec nad Černými lesy</v>
      </c>
      <c r="F7" s="325"/>
      <c r="G7" s="325"/>
      <c r="H7" s="325"/>
      <c r="L7" s="21"/>
    </row>
    <row r="8" spans="2:46" s="1" customFormat="1" ht="12" customHeight="1">
      <c r="B8" s="34"/>
      <c r="D8" s="28" t="s">
        <v>117</v>
      </c>
      <c r="L8" s="34"/>
    </row>
    <row r="9" spans="2:46" s="1" customFormat="1" ht="16.5" customHeight="1">
      <c r="B9" s="34"/>
      <c r="E9" s="286" t="s">
        <v>118</v>
      </c>
      <c r="F9" s="326"/>
      <c r="G9" s="326"/>
      <c r="H9" s="326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19</v>
      </c>
      <c r="F11" s="26" t="s">
        <v>3</v>
      </c>
      <c r="I11" s="28" t="s">
        <v>21</v>
      </c>
      <c r="J11" s="26" t="s">
        <v>3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6. 7. 2025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7" t="str">
        <f>'Rekapitulace stavby'!E14</f>
        <v>Vyplň údaj</v>
      </c>
      <c r="F18" s="307"/>
      <c r="G18" s="307"/>
      <c r="H18" s="30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41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43</v>
      </c>
      <c r="L26" s="34"/>
    </row>
    <row r="27" spans="2:12" s="7" customFormat="1" ht="47.25" customHeight="1">
      <c r="B27" s="88"/>
      <c r="E27" s="312" t="s">
        <v>44</v>
      </c>
      <c r="F27" s="312"/>
      <c r="G27" s="312"/>
      <c r="H27" s="31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45</v>
      </c>
      <c r="J30" s="65">
        <f>ROUND(J86,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47</v>
      </c>
      <c r="I32" s="37" t="s">
        <v>46</v>
      </c>
      <c r="J32" s="37" t="s">
        <v>48</v>
      </c>
      <c r="L32" s="34"/>
    </row>
    <row r="33" spans="2:12" s="1" customFormat="1" ht="14.45" customHeight="1">
      <c r="B33" s="34"/>
      <c r="D33" s="54" t="s">
        <v>49</v>
      </c>
      <c r="E33" s="28" t="s">
        <v>50</v>
      </c>
      <c r="F33" s="90">
        <f>ROUND((SUM(BE86:BE112)),  2)</f>
        <v>0</v>
      </c>
      <c r="I33" s="91">
        <v>0.21</v>
      </c>
      <c r="J33" s="90">
        <f>ROUND(((SUM(BE86:BE112))*I33),  2)</f>
        <v>0</v>
      </c>
      <c r="L33" s="34"/>
    </row>
    <row r="34" spans="2:12" s="1" customFormat="1" ht="14.45" customHeight="1">
      <c r="B34" s="34"/>
      <c r="E34" s="28" t="s">
        <v>51</v>
      </c>
      <c r="F34" s="90">
        <f>ROUND((SUM(BF86:BF112)),  2)</f>
        <v>0</v>
      </c>
      <c r="I34" s="91">
        <v>0.12</v>
      </c>
      <c r="J34" s="90">
        <f>ROUND(((SUM(BF86:BF112))*I34),  2)</f>
        <v>0</v>
      </c>
      <c r="L34" s="34"/>
    </row>
    <row r="35" spans="2:12" s="1" customFormat="1" ht="14.45" hidden="1" customHeight="1">
      <c r="B35" s="34"/>
      <c r="E35" s="28" t="s">
        <v>52</v>
      </c>
      <c r="F35" s="90">
        <f>ROUND((SUM(BG86:BG112)),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53</v>
      </c>
      <c r="F36" s="90">
        <f>ROUND((SUM(BH86:BH112)),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54</v>
      </c>
      <c r="F37" s="90">
        <f>ROUND((SUM(BI86:BI112)),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55</v>
      </c>
      <c r="E39" s="56"/>
      <c r="F39" s="56"/>
      <c r="G39" s="94" t="s">
        <v>56</v>
      </c>
      <c r="H39" s="95" t="s">
        <v>57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119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17</v>
      </c>
      <c r="L47" s="34"/>
    </row>
    <row r="48" spans="2:12" s="1" customFormat="1" ht="16.5" customHeight="1">
      <c r="B48" s="34"/>
      <c r="E48" s="324" t="str">
        <f>E7</f>
        <v>Rekonstrukce Předzámčí, Kostelec nad Černými lesy</v>
      </c>
      <c r="F48" s="325"/>
      <c r="G48" s="325"/>
      <c r="H48" s="325"/>
      <c r="L48" s="34"/>
    </row>
    <row r="49" spans="2:47" s="1" customFormat="1" ht="12" customHeight="1">
      <c r="B49" s="34"/>
      <c r="C49" s="28" t="s">
        <v>117</v>
      </c>
      <c r="L49" s="34"/>
    </row>
    <row r="50" spans="2:47" s="1" customFormat="1" ht="16.5" customHeight="1">
      <c r="B50" s="34"/>
      <c r="E50" s="286" t="str">
        <f>E9</f>
        <v>VRN - Vedlejší rozpočtové náklady</v>
      </c>
      <c r="F50" s="326"/>
      <c r="G50" s="326"/>
      <c r="H50" s="326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p.č. 2568, k.ú. Kostelec n.Č.l.</v>
      </c>
      <c r="I52" s="28" t="s">
        <v>24</v>
      </c>
      <c r="J52" s="51" t="str">
        <f>IF(J12="","",J12)</f>
        <v>6. 7. 2025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Lesy ČZU, ČZU v Praze</v>
      </c>
      <c r="I54" s="28" t="s">
        <v>38</v>
      </c>
      <c r="J54" s="32" t="str">
        <f>E21</f>
        <v>atelier 322,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41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120</v>
      </c>
      <c r="D57" s="92"/>
      <c r="E57" s="92"/>
      <c r="F57" s="92"/>
      <c r="G57" s="92"/>
      <c r="H57" s="92"/>
      <c r="I57" s="92"/>
      <c r="J57" s="99" t="s">
        <v>121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77</v>
      </c>
      <c r="J59" s="65">
        <f>J86</f>
        <v>0</v>
      </c>
      <c r="L59" s="34"/>
      <c r="AU59" s="18" t="s">
        <v>122</v>
      </c>
    </row>
    <row r="60" spans="2:47" s="8" customFormat="1" ht="24.95" customHeight="1">
      <c r="B60" s="101"/>
      <c r="D60" s="102" t="s">
        <v>118</v>
      </c>
      <c r="E60" s="103"/>
      <c r="F60" s="103"/>
      <c r="G60" s="103"/>
      <c r="H60" s="103"/>
      <c r="I60" s="103"/>
      <c r="J60" s="104">
        <f>J87</f>
        <v>0</v>
      </c>
      <c r="L60" s="101"/>
    </row>
    <row r="61" spans="2:47" s="9" customFormat="1" ht="19.899999999999999" customHeight="1">
      <c r="B61" s="105"/>
      <c r="D61" s="106" t="s">
        <v>123</v>
      </c>
      <c r="E61" s="107"/>
      <c r="F61" s="107"/>
      <c r="G61" s="107"/>
      <c r="H61" s="107"/>
      <c r="I61" s="107"/>
      <c r="J61" s="108">
        <f>J88</f>
        <v>0</v>
      </c>
      <c r="L61" s="105"/>
    </row>
    <row r="62" spans="2:47" s="9" customFormat="1" ht="19.899999999999999" customHeight="1">
      <c r="B62" s="105"/>
      <c r="D62" s="106" t="s">
        <v>124</v>
      </c>
      <c r="E62" s="107"/>
      <c r="F62" s="107"/>
      <c r="G62" s="107"/>
      <c r="H62" s="107"/>
      <c r="I62" s="107"/>
      <c r="J62" s="108">
        <f>J93</f>
        <v>0</v>
      </c>
      <c r="L62" s="105"/>
    </row>
    <row r="63" spans="2:47" s="9" customFormat="1" ht="19.899999999999999" customHeight="1">
      <c r="B63" s="105"/>
      <c r="D63" s="106" t="s">
        <v>125</v>
      </c>
      <c r="E63" s="107"/>
      <c r="F63" s="107"/>
      <c r="G63" s="107"/>
      <c r="H63" s="107"/>
      <c r="I63" s="107"/>
      <c r="J63" s="108">
        <f>J97</f>
        <v>0</v>
      </c>
      <c r="L63" s="105"/>
    </row>
    <row r="64" spans="2:47" s="9" customFormat="1" ht="19.899999999999999" customHeight="1">
      <c r="B64" s="105"/>
      <c r="D64" s="106" t="s">
        <v>126</v>
      </c>
      <c r="E64" s="107"/>
      <c r="F64" s="107"/>
      <c r="G64" s="107"/>
      <c r="H64" s="107"/>
      <c r="I64" s="107"/>
      <c r="J64" s="108">
        <f>J101</f>
        <v>0</v>
      </c>
      <c r="L64" s="105"/>
    </row>
    <row r="65" spans="2:12" s="9" customFormat="1" ht="19.899999999999999" customHeight="1">
      <c r="B65" s="105"/>
      <c r="D65" s="106" t="s">
        <v>127</v>
      </c>
      <c r="E65" s="107"/>
      <c r="F65" s="107"/>
      <c r="G65" s="107"/>
      <c r="H65" s="107"/>
      <c r="I65" s="107"/>
      <c r="J65" s="108">
        <f>J105</f>
        <v>0</v>
      </c>
      <c r="L65" s="105"/>
    </row>
    <row r="66" spans="2:12" s="9" customFormat="1" ht="19.899999999999999" customHeight="1">
      <c r="B66" s="105"/>
      <c r="D66" s="106" t="s">
        <v>128</v>
      </c>
      <c r="E66" s="107"/>
      <c r="F66" s="107"/>
      <c r="G66" s="107"/>
      <c r="H66" s="107"/>
      <c r="I66" s="107"/>
      <c r="J66" s="108">
        <f>J109</f>
        <v>0</v>
      </c>
      <c r="L66" s="105"/>
    </row>
    <row r="67" spans="2:12" s="1" customFormat="1" ht="21.75" customHeight="1">
      <c r="B67" s="34"/>
      <c r="L67" s="34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4"/>
    </row>
    <row r="72" spans="2:12" s="1" customFormat="1" ht="6.95" customHeight="1">
      <c r="B72" s="45"/>
      <c r="C72" s="46"/>
      <c r="D72" s="46"/>
      <c r="E72" s="46"/>
      <c r="F72" s="46"/>
      <c r="G72" s="46"/>
      <c r="H72" s="46"/>
      <c r="I72" s="46"/>
      <c r="J72" s="46"/>
      <c r="K72" s="46"/>
      <c r="L72" s="34"/>
    </row>
    <row r="73" spans="2:12" s="1" customFormat="1" ht="24.95" customHeight="1">
      <c r="B73" s="34"/>
      <c r="C73" s="22" t="s">
        <v>129</v>
      </c>
      <c r="L73" s="34"/>
    </row>
    <row r="74" spans="2:12" s="1" customFormat="1" ht="6.95" customHeight="1">
      <c r="B74" s="34"/>
      <c r="L74" s="34"/>
    </row>
    <row r="75" spans="2:12" s="1" customFormat="1" ht="12" customHeight="1">
      <c r="B75" s="34"/>
      <c r="C75" s="28" t="s">
        <v>17</v>
      </c>
      <c r="L75" s="34"/>
    </row>
    <row r="76" spans="2:12" s="1" customFormat="1" ht="16.5" customHeight="1">
      <c r="B76" s="34"/>
      <c r="E76" s="324" t="str">
        <f>E7</f>
        <v>Rekonstrukce Předzámčí, Kostelec nad Černými lesy</v>
      </c>
      <c r="F76" s="325"/>
      <c r="G76" s="325"/>
      <c r="H76" s="325"/>
      <c r="L76" s="34"/>
    </row>
    <row r="77" spans="2:12" s="1" customFormat="1" ht="12" customHeight="1">
      <c r="B77" s="34"/>
      <c r="C77" s="28" t="s">
        <v>117</v>
      </c>
      <c r="L77" s="34"/>
    </row>
    <row r="78" spans="2:12" s="1" customFormat="1" ht="16.5" customHeight="1">
      <c r="B78" s="34"/>
      <c r="E78" s="286" t="str">
        <f>E9</f>
        <v>VRN - Vedlejší rozpočtové náklady</v>
      </c>
      <c r="F78" s="326"/>
      <c r="G78" s="326"/>
      <c r="H78" s="326"/>
      <c r="L78" s="34"/>
    </row>
    <row r="79" spans="2:12" s="1" customFormat="1" ht="6.95" customHeight="1">
      <c r="B79" s="34"/>
      <c r="L79" s="34"/>
    </row>
    <row r="80" spans="2:12" s="1" customFormat="1" ht="12" customHeight="1">
      <c r="B80" s="34"/>
      <c r="C80" s="28" t="s">
        <v>22</v>
      </c>
      <c r="F80" s="26" t="str">
        <f>F12</f>
        <v>p.č. 2568, k.ú. Kostelec n.Č.l.</v>
      </c>
      <c r="I80" s="28" t="s">
        <v>24</v>
      </c>
      <c r="J80" s="51" t="str">
        <f>IF(J12="","",J12)</f>
        <v>6. 7. 2025</v>
      </c>
      <c r="L80" s="34"/>
    </row>
    <row r="81" spans="2:65" s="1" customFormat="1" ht="6.95" customHeight="1">
      <c r="B81" s="34"/>
      <c r="L81" s="34"/>
    </row>
    <row r="82" spans="2:65" s="1" customFormat="1" ht="15.2" customHeight="1">
      <c r="B82" s="34"/>
      <c r="C82" s="28" t="s">
        <v>30</v>
      </c>
      <c r="F82" s="26" t="str">
        <f>E15</f>
        <v>Lesy ČZU, ČZU v Praze</v>
      </c>
      <c r="I82" s="28" t="s">
        <v>38</v>
      </c>
      <c r="J82" s="32" t="str">
        <f>E21</f>
        <v>atelier 322, s.r.o.</v>
      </c>
      <c r="L82" s="34"/>
    </row>
    <row r="83" spans="2:65" s="1" customFormat="1" ht="15.2" customHeight="1">
      <c r="B83" s="34"/>
      <c r="C83" s="28" t="s">
        <v>36</v>
      </c>
      <c r="F83" s="26" t="str">
        <f>IF(E18="","",E18)</f>
        <v>Vyplň údaj</v>
      </c>
      <c r="I83" s="28" t="s">
        <v>41</v>
      </c>
      <c r="J83" s="32" t="str">
        <f>E24</f>
        <v xml:space="preserve"> </v>
      </c>
      <c r="L83" s="34"/>
    </row>
    <row r="84" spans="2:65" s="1" customFormat="1" ht="10.35" customHeight="1">
      <c r="B84" s="34"/>
      <c r="L84" s="34"/>
    </row>
    <row r="85" spans="2:65" s="10" customFormat="1" ht="29.25" customHeight="1">
      <c r="B85" s="109"/>
      <c r="C85" s="110" t="s">
        <v>130</v>
      </c>
      <c r="D85" s="111" t="s">
        <v>64</v>
      </c>
      <c r="E85" s="111" t="s">
        <v>60</v>
      </c>
      <c r="F85" s="111" t="s">
        <v>61</v>
      </c>
      <c r="G85" s="111" t="s">
        <v>131</v>
      </c>
      <c r="H85" s="111" t="s">
        <v>132</v>
      </c>
      <c r="I85" s="111" t="s">
        <v>133</v>
      </c>
      <c r="J85" s="111" t="s">
        <v>121</v>
      </c>
      <c r="K85" s="112" t="s">
        <v>134</v>
      </c>
      <c r="L85" s="109"/>
      <c r="M85" s="58" t="s">
        <v>3</v>
      </c>
      <c r="N85" s="59" t="s">
        <v>49</v>
      </c>
      <c r="O85" s="59" t="s">
        <v>135</v>
      </c>
      <c r="P85" s="59" t="s">
        <v>136</v>
      </c>
      <c r="Q85" s="59" t="s">
        <v>137</v>
      </c>
      <c r="R85" s="59" t="s">
        <v>138</v>
      </c>
      <c r="S85" s="59" t="s">
        <v>139</v>
      </c>
      <c r="T85" s="60" t="s">
        <v>140</v>
      </c>
    </row>
    <row r="86" spans="2:65" s="1" customFormat="1" ht="22.9" customHeight="1">
      <c r="B86" s="34"/>
      <c r="C86" s="63" t="s">
        <v>141</v>
      </c>
      <c r="J86" s="113">
        <f>BK86</f>
        <v>0</v>
      </c>
      <c r="L86" s="34"/>
      <c r="M86" s="61"/>
      <c r="N86" s="52"/>
      <c r="O86" s="52"/>
      <c r="P86" s="114">
        <f>P87</f>
        <v>0</v>
      </c>
      <c r="Q86" s="52"/>
      <c r="R86" s="114">
        <f>R87</f>
        <v>0</v>
      </c>
      <c r="S86" s="52"/>
      <c r="T86" s="115">
        <f>T87</f>
        <v>0</v>
      </c>
      <c r="AT86" s="18" t="s">
        <v>78</v>
      </c>
      <c r="AU86" s="18" t="s">
        <v>122</v>
      </c>
      <c r="BK86" s="116">
        <f>BK87</f>
        <v>0</v>
      </c>
    </row>
    <row r="87" spans="2:65" s="11" customFormat="1" ht="25.9" customHeight="1">
      <c r="B87" s="117"/>
      <c r="D87" s="118" t="s">
        <v>78</v>
      </c>
      <c r="E87" s="119" t="s">
        <v>84</v>
      </c>
      <c r="F87" s="119" t="s">
        <v>85</v>
      </c>
      <c r="I87" s="120"/>
      <c r="J87" s="121">
        <f>BK87</f>
        <v>0</v>
      </c>
      <c r="L87" s="117"/>
      <c r="M87" s="122"/>
      <c r="P87" s="123">
        <f>P88+P93+P97+P101+P105+P109</f>
        <v>0</v>
      </c>
      <c r="R87" s="123">
        <f>R88+R93+R97+R101+R105+R109</f>
        <v>0</v>
      </c>
      <c r="T87" s="124">
        <f>T88+T93+T97+T101+T105+T109</f>
        <v>0</v>
      </c>
      <c r="AR87" s="118" t="s">
        <v>142</v>
      </c>
      <c r="AT87" s="125" t="s">
        <v>78</v>
      </c>
      <c r="AU87" s="125" t="s">
        <v>79</v>
      </c>
      <c r="AY87" s="118" t="s">
        <v>143</v>
      </c>
      <c r="BK87" s="126">
        <f>BK88+BK93+BK97+BK101+BK105+BK109</f>
        <v>0</v>
      </c>
    </row>
    <row r="88" spans="2:65" s="11" customFormat="1" ht="22.9" customHeight="1">
      <c r="B88" s="117"/>
      <c r="D88" s="118" t="s">
        <v>78</v>
      </c>
      <c r="E88" s="127" t="s">
        <v>144</v>
      </c>
      <c r="F88" s="127" t="s">
        <v>145</v>
      </c>
      <c r="I88" s="120"/>
      <c r="J88" s="128">
        <f>BK88</f>
        <v>0</v>
      </c>
      <c r="L88" s="117"/>
      <c r="M88" s="122"/>
      <c r="P88" s="123">
        <f>SUM(P89:P92)</f>
        <v>0</v>
      </c>
      <c r="R88" s="123">
        <f>SUM(R89:R92)</f>
        <v>0</v>
      </c>
      <c r="T88" s="124">
        <f>SUM(T89:T92)</f>
        <v>0</v>
      </c>
      <c r="AR88" s="118" t="s">
        <v>142</v>
      </c>
      <c r="AT88" s="125" t="s">
        <v>78</v>
      </c>
      <c r="AU88" s="125" t="s">
        <v>87</v>
      </c>
      <c r="AY88" s="118" t="s">
        <v>143</v>
      </c>
      <c r="BK88" s="126">
        <f>SUM(BK89:BK92)</f>
        <v>0</v>
      </c>
    </row>
    <row r="89" spans="2:65" s="1" customFormat="1" ht="16.5" customHeight="1">
      <c r="B89" s="129"/>
      <c r="C89" s="130" t="s">
        <v>87</v>
      </c>
      <c r="D89" s="130" t="s">
        <v>146</v>
      </c>
      <c r="E89" s="131" t="s">
        <v>147</v>
      </c>
      <c r="F89" s="132" t="s">
        <v>148</v>
      </c>
      <c r="G89" s="133" t="s">
        <v>149</v>
      </c>
      <c r="H89" s="134">
        <v>1</v>
      </c>
      <c r="I89" s="135"/>
      <c r="J89" s="136">
        <f>ROUND(I89*H89,2)</f>
        <v>0</v>
      </c>
      <c r="K89" s="132" t="s">
        <v>150</v>
      </c>
      <c r="L89" s="34"/>
      <c r="M89" s="137" t="s">
        <v>3</v>
      </c>
      <c r="N89" s="138" t="s">
        <v>50</v>
      </c>
      <c r="P89" s="139">
        <f>O89*H89</f>
        <v>0</v>
      </c>
      <c r="Q89" s="139">
        <v>0</v>
      </c>
      <c r="R89" s="139">
        <f>Q89*H89</f>
        <v>0</v>
      </c>
      <c r="S89" s="139">
        <v>0</v>
      </c>
      <c r="T89" s="140">
        <f>S89*H89</f>
        <v>0</v>
      </c>
      <c r="AR89" s="141" t="s">
        <v>151</v>
      </c>
      <c r="AT89" s="141" t="s">
        <v>146</v>
      </c>
      <c r="AU89" s="141" t="s">
        <v>89</v>
      </c>
      <c r="AY89" s="18" t="s">
        <v>143</v>
      </c>
      <c r="BE89" s="142">
        <f>IF(N89="základní",J89,0)</f>
        <v>0</v>
      </c>
      <c r="BF89" s="142">
        <f>IF(N89="snížená",J89,0)</f>
        <v>0</v>
      </c>
      <c r="BG89" s="142">
        <f>IF(N89="zákl. přenesená",J89,0)</f>
        <v>0</v>
      </c>
      <c r="BH89" s="142">
        <f>IF(N89="sníž. přenesená",J89,0)</f>
        <v>0</v>
      </c>
      <c r="BI89" s="142">
        <f>IF(N89="nulová",J89,0)</f>
        <v>0</v>
      </c>
      <c r="BJ89" s="18" t="s">
        <v>87</v>
      </c>
      <c r="BK89" s="142">
        <f>ROUND(I89*H89,2)</f>
        <v>0</v>
      </c>
      <c r="BL89" s="18" t="s">
        <v>151</v>
      </c>
      <c r="BM89" s="141" t="s">
        <v>152</v>
      </c>
    </row>
    <row r="90" spans="2:65" s="1" customFormat="1" ht="11.25">
      <c r="B90" s="34"/>
      <c r="D90" s="143" t="s">
        <v>153</v>
      </c>
      <c r="F90" s="144" t="s">
        <v>154</v>
      </c>
      <c r="I90" s="145"/>
      <c r="L90" s="34"/>
      <c r="M90" s="146"/>
      <c r="T90" s="55"/>
      <c r="AT90" s="18" t="s">
        <v>153</v>
      </c>
      <c r="AU90" s="18" t="s">
        <v>89</v>
      </c>
    </row>
    <row r="91" spans="2:65" s="1" customFormat="1" ht="16.5" customHeight="1">
      <c r="B91" s="129"/>
      <c r="C91" s="130" t="s">
        <v>89</v>
      </c>
      <c r="D91" s="130" t="s">
        <v>146</v>
      </c>
      <c r="E91" s="131" t="s">
        <v>155</v>
      </c>
      <c r="F91" s="132" t="s">
        <v>156</v>
      </c>
      <c r="G91" s="133" t="s">
        <v>149</v>
      </c>
      <c r="H91" s="134">
        <v>1</v>
      </c>
      <c r="I91" s="135"/>
      <c r="J91" s="136">
        <f>ROUND(I91*H91,2)</f>
        <v>0</v>
      </c>
      <c r="K91" s="132" t="s">
        <v>150</v>
      </c>
      <c r="L91" s="34"/>
      <c r="M91" s="137" t="s">
        <v>3</v>
      </c>
      <c r="N91" s="138" t="s">
        <v>50</v>
      </c>
      <c r="P91" s="139">
        <f>O91*H91</f>
        <v>0</v>
      </c>
      <c r="Q91" s="139">
        <v>0</v>
      </c>
      <c r="R91" s="139">
        <f>Q91*H91</f>
        <v>0</v>
      </c>
      <c r="S91" s="139">
        <v>0</v>
      </c>
      <c r="T91" s="140">
        <f>S91*H91</f>
        <v>0</v>
      </c>
      <c r="AR91" s="141" t="s">
        <v>151</v>
      </c>
      <c r="AT91" s="141" t="s">
        <v>146</v>
      </c>
      <c r="AU91" s="141" t="s">
        <v>89</v>
      </c>
      <c r="AY91" s="18" t="s">
        <v>143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8" t="s">
        <v>87</v>
      </c>
      <c r="BK91" s="142">
        <f>ROUND(I91*H91,2)</f>
        <v>0</v>
      </c>
      <c r="BL91" s="18" t="s">
        <v>151</v>
      </c>
      <c r="BM91" s="141" t="s">
        <v>157</v>
      </c>
    </row>
    <row r="92" spans="2:65" s="1" customFormat="1" ht="11.25">
      <c r="B92" s="34"/>
      <c r="D92" s="143" t="s">
        <v>153</v>
      </c>
      <c r="F92" s="144" t="s">
        <v>158</v>
      </c>
      <c r="I92" s="145"/>
      <c r="L92" s="34"/>
      <c r="M92" s="146"/>
      <c r="T92" s="55"/>
      <c r="AT92" s="18" t="s">
        <v>153</v>
      </c>
      <c r="AU92" s="18" t="s">
        <v>89</v>
      </c>
    </row>
    <row r="93" spans="2:65" s="11" customFormat="1" ht="22.9" customHeight="1">
      <c r="B93" s="117"/>
      <c r="D93" s="118" t="s">
        <v>78</v>
      </c>
      <c r="E93" s="127" t="s">
        <v>159</v>
      </c>
      <c r="F93" s="127" t="s">
        <v>160</v>
      </c>
      <c r="I93" s="120"/>
      <c r="J93" s="128">
        <f>BK93</f>
        <v>0</v>
      </c>
      <c r="L93" s="117"/>
      <c r="M93" s="122"/>
      <c r="P93" s="123">
        <f>SUM(P94:P96)</f>
        <v>0</v>
      </c>
      <c r="R93" s="123">
        <f>SUM(R94:R96)</f>
        <v>0</v>
      </c>
      <c r="T93" s="124">
        <f>SUM(T94:T96)</f>
        <v>0</v>
      </c>
      <c r="AR93" s="118" t="s">
        <v>142</v>
      </c>
      <c r="AT93" s="125" t="s">
        <v>78</v>
      </c>
      <c r="AU93" s="125" t="s">
        <v>87</v>
      </c>
      <c r="AY93" s="118" t="s">
        <v>143</v>
      </c>
      <c r="BK93" s="126">
        <f>SUM(BK94:BK96)</f>
        <v>0</v>
      </c>
    </row>
    <row r="94" spans="2:65" s="1" customFormat="1" ht="16.5" customHeight="1">
      <c r="B94" s="129"/>
      <c r="C94" s="130" t="s">
        <v>161</v>
      </c>
      <c r="D94" s="130" t="s">
        <v>146</v>
      </c>
      <c r="E94" s="131" t="s">
        <v>162</v>
      </c>
      <c r="F94" s="132" t="s">
        <v>160</v>
      </c>
      <c r="G94" s="133" t="s">
        <v>149</v>
      </c>
      <c r="H94" s="134">
        <v>1</v>
      </c>
      <c r="I94" s="135"/>
      <c r="J94" s="136">
        <f>ROUND(I94*H94,2)</f>
        <v>0</v>
      </c>
      <c r="K94" s="132" t="s">
        <v>150</v>
      </c>
      <c r="L94" s="34"/>
      <c r="M94" s="137" t="s">
        <v>3</v>
      </c>
      <c r="N94" s="138" t="s">
        <v>50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151</v>
      </c>
      <c r="AT94" s="141" t="s">
        <v>146</v>
      </c>
      <c r="AU94" s="141" t="s">
        <v>89</v>
      </c>
      <c r="AY94" s="18" t="s">
        <v>143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8" t="s">
        <v>87</v>
      </c>
      <c r="BK94" s="142">
        <f>ROUND(I94*H94,2)</f>
        <v>0</v>
      </c>
      <c r="BL94" s="18" t="s">
        <v>151</v>
      </c>
      <c r="BM94" s="141" t="s">
        <v>163</v>
      </c>
    </row>
    <row r="95" spans="2:65" s="1" customFormat="1" ht="11.25">
      <c r="B95" s="34"/>
      <c r="D95" s="143" t="s">
        <v>153</v>
      </c>
      <c r="F95" s="144" t="s">
        <v>164</v>
      </c>
      <c r="I95" s="145"/>
      <c r="L95" s="34"/>
      <c r="M95" s="146"/>
      <c r="T95" s="55"/>
      <c r="AT95" s="18" t="s">
        <v>153</v>
      </c>
      <c r="AU95" s="18" t="s">
        <v>89</v>
      </c>
    </row>
    <row r="96" spans="2:65" s="1" customFormat="1" ht="29.25">
      <c r="B96" s="34"/>
      <c r="D96" s="147" t="s">
        <v>165</v>
      </c>
      <c r="F96" s="148" t="s">
        <v>166</v>
      </c>
      <c r="I96" s="145"/>
      <c r="L96" s="34"/>
      <c r="M96" s="146"/>
      <c r="T96" s="55"/>
      <c r="AT96" s="18" t="s">
        <v>165</v>
      </c>
      <c r="AU96" s="18" t="s">
        <v>89</v>
      </c>
    </row>
    <row r="97" spans="2:65" s="11" customFormat="1" ht="22.9" customHeight="1">
      <c r="B97" s="117"/>
      <c r="D97" s="118" t="s">
        <v>78</v>
      </c>
      <c r="E97" s="127" t="s">
        <v>167</v>
      </c>
      <c r="F97" s="127" t="s">
        <v>168</v>
      </c>
      <c r="I97" s="120"/>
      <c r="J97" s="128">
        <f>BK97</f>
        <v>0</v>
      </c>
      <c r="L97" s="117"/>
      <c r="M97" s="122"/>
      <c r="P97" s="123">
        <f>SUM(P98:P100)</f>
        <v>0</v>
      </c>
      <c r="R97" s="123">
        <f>SUM(R98:R100)</f>
        <v>0</v>
      </c>
      <c r="T97" s="124">
        <f>SUM(T98:T100)</f>
        <v>0</v>
      </c>
      <c r="AR97" s="118" t="s">
        <v>142</v>
      </c>
      <c r="AT97" s="125" t="s">
        <v>78</v>
      </c>
      <c r="AU97" s="125" t="s">
        <v>87</v>
      </c>
      <c r="AY97" s="118" t="s">
        <v>143</v>
      </c>
      <c r="BK97" s="126">
        <f>SUM(BK98:BK100)</f>
        <v>0</v>
      </c>
    </row>
    <row r="98" spans="2:65" s="1" customFormat="1" ht="16.5" customHeight="1">
      <c r="B98" s="129"/>
      <c r="C98" s="130" t="s">
        <v>169</v>
      </c>
      <c r="D98" s="130" t="s">
        <v>146</v>
      </c>
      <c r="E98" s="131" t="s">
        <v>170</v>
      </c>
      <c r="F98" s="132" t="s">
        <v>168</v>
      </c>
      <c r="G98" s="133" t="s">
        <v>149</v>
      </c>
      <c r="H98" s="134">
        <v>1</v>
      </c>
      <c r="I98" s="135"/>
      <c r="J98" s="136">
        <f>ROUND(I98*H98,2)</f>
        <v>0</v>
      </c>
      <c r="K98" s="132" t="s">
        <v>150</v>
      </c>
      <c r="L98" s="34"/>
      <c r="M98" s="137" t="s">
        <v>3</v>
      </c>
      <c r="N98" s="138" t="s">
        <v>50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151</v>
      </c>
      <c r="AT98" s="141" t="s">
        <v>146</v>
      </c>
      <c r="AU98" s="141" t="s">
        <v>89</v>
      </c>
      <c r="AY98" s="18" t="s">
        <v>143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8" t="s">
        <v>87</v>
      </c>
      <c r="BK98" s="142">
        <f>ROUND(I98*H98,2)</f>
        <v>0</v>
      </c>
      <c r="BL98" s="18" t="s">
        <v>151</v>
      </c>
      <c r="BM98" s="141" t="s">
        <v>171</v>
      </c>
    </row>
    <row r="99" spans="2:65" s="1" customFormat="1" ht="11.25">
      <c r="B99" s="34"/>
      <c r="D99" s="143" t="s">
        <v>153</v>
      </c>
      <c r="F99" s="144" t="s">
        <v>172</v>
      </c>
      <c r="I99" s="145"/>
      <c r="L99" s="34"/>
      <c r="M99" s="146"/>
      <c r="T99" s="55"/>
      <c r="AT99" s="18" t="s">
        <v>153</v>
      </c>
      <c r="AU99" s="18" t="s">
        <v>89</v>
      </c>
    </row>
    <row r="100" spans="2:65" s="1" customFormat="1" ht="19.5">
      <c r="B100" s="34"/>
      <c r="D100" s="147" t="s">
        <v>165</v>
      </c>
      <c r="F100" s="148" t="s">
        <v>173</v>
      </c>
      <c r="I100" s="145"/>
      <c r="L100" s="34"/>
      <c r="M100" s="146"/>
      <c r="T100" s="55"/>
      <c r="AT100" s="18" t="s">
        <v>165</v>
      </c>
      <c r="AU100" s="18" t="s">
        <v>89</v>
      </c>
    </row>
    <row r="101" spans="2:65" s="11" customFormat="1" ht="22.9" customHeight="1">
      <c r="B101" s="117"/>
      <c r="D101" s="118" t="s">
        <v>78</v>
      </c>
      <c r="E101" s="127" t="s">
        <v>174</v>
      </c>
      <c r="F101" s="127" t="s">
        <v>175</v>
      </c>
      <c r="I101" s="120"/>
      <c r="J101" s="128">
        <f>BK101</f>
        <v>0</v>
      </c>
      <c r="L101" s="117"/>
      <c r="M101" s="122"/>
      <c r="P101" s="123">
        <f>SUM(P102:P104)</f>
        <v>0</v>
      </c>
      <c r="R101" s="123">
        <f>SUM(R102:R104)</f>
        <v>0</v>
      </c>
      <c r="T101" s="124">
        <f>SUM(T102:T104)</f>
        <v>0</v>
      </c>
      <c r="AR101" s="118" t="s">
        <v>142</v>
      </c>
      <c r="AT101" s="125" t="s">
        <v>78</v>
      </c>
      <c r="AU101" s="125" t="s">
        <v>87</v>
      </c>
      <c r="AY101" s="118" t="s">
        <v>143</v>
      </c>
      <c r="BK101" s="126">
        <f>SUM(BK102:BK104)</f>
        <v>0</v>
      </c>
    </row>
    <row r="102" spans="2:65" s="1" customFormat="1" ht="16.5" customHeight="1">
      <c r="B102" s="129"/>
      <c r="C102" s="130" t="s">
        <v>142</v>
      </c>
      <c r="D102" s="130" t="s">
        <v>146</v>
      </c>
      <c r="E102" s="131" t="s">
        <v>176</v>
      </c>
      <c r="F102" s="132" t="s">
        <v>175</v>
      </c>
      <c r="G102" s="133" t="s">
        <v>149</v>
      </c>
      <c r="H102" s="134">
        <v>1</v>
      </c>
      <c r="I102" s="135"/>
      <c r="J102" s="136">
        <f>ROUND(I102*H102,2)</f>
        <v>0</v>
      </c>
      <c r="K102" s="132" t="s">
        <v>150</v>
      </c>
      <c r="L102" s="34"/>
      <c r="M102" s="137" t="s">
        <v>3</v>
      </c>
      <c r="N102" s="138" t="s">
        <v>50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151</v>
      </c>
      <c r="AT102" s="141" t="s">
        <v>146</v>
      </c>
      <c r="AU102" s="141" t="s">
        <v>89</v>
      </c>
      <c r="AY102" s="18" t="s">
        <v>143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8" t="s">
        <v>87</v>
      </c>
      <c r="BK102" s="142">
        <f>ROUND(I102*H102,2)</f>
        <v>0</v>
      </c>
      <c r="BL102" s="18" t="s">
        <v>151</v>
      </c>
      <c r="BM102" s="141" t="s">
        <v>177</v>
      </c>
    </row>
    <row r="103" spans="2:65" s="1" customFormat="1" ht="11.25">
      <c r="B103" s="34"/>
      <c r="D103" s="143" t="s">
        <v>153</v>
      </c>
      <c r="F103" s="144" t="s">
        <v>178</v>
      </c>
      <c r="I103" s="145"/>
      <c r="L103" s="34"/>
      <c r="M103" s="146"/>
      <c r="T103" s="55"/>
      <c r="AT103" s="18" t="s">
        <v>153</v>
      </c>
      <c r="AU103" s="18" t="s">
        <v>89</v>
      </c>
    </row>
    <row r="104" spans="2:65" s="1" customFormat="1" ht="19.5">
      <c r="B104" s="34"/>
      <c r="D104" s="147" t="s">
        <v>165</v>
      </c>
      <c r="F104" s="148" t="s">
        <v>179</v>
      </c>
      <c r="I104" s="145"/>
      <c r="L104" s="34"/>
      <c r="M104" s="146"/>
      <c r="T104" s="55"/>
      <c r="AT104" s="18" t="s">
        <v>165</v>
      </c>
      <c r="AU104" s="18" t="s">
        <v>89</v>
      </c>
    </row>
    <row r="105" spans="2:65" s="11" customFormat="1" ht="22.9" customHeight="1">
      <c r="B105" s="117"/>
      <c r="D105" s="118" t="s">
        <v>78</v>
      </c>
      <c r="E105" s="127" t="s">
        <v>180</v>
      </c>
      <c r="F105" s="127" t="s">
        <v>181</v>
      </c>
      <c r="I105" s="120"/>
      <c r="J105" s="128">
        <f>BK105</f>
        <v>0</v>
      </c>
      <c r="L105" s="117"/>
      <c r="M105" s="122"/>
      <c r="P105" s="123">
        <f>SUM(P106:P108)</f>
        <v>0</v>
      </c>
      <c r="R105" s="123">
        <f>SUM(R106:R108)</f>
        <v>0</v>
      </c>
      <c r="T105" s="124">
        <f>SUM(T106:T108)</f>
        <v>0</v>
      </c>
      <c r="AR105" s="118" t="s">
        <v>142</v>
      </c>
      <c r="AT105" s="125" t="s">
        <v>78</v>
      </c>
      <c r="AU105" s="125" t="s">
        <v>87</v>
      </c>
      <c r="AY105" s="118" t="s">
        <v>143</v>
      </c>
      <c r="BK105" s="126">
        <f>SUM(BK106:BK108)</f>
        <v>0</v>
      </c>
    </row>
    <row r="106" spans="2:65" s="1" customFormat="1" ht="16.5" customHeight="1">
      <c r="B106" s="129"/>
      <c r="C106" s="130" t="s">
        <v>182</v>
      </c>
      <c r="D106" s="130" t="s">
        <v>146</v>
      </c>
      <c r="E106" s="131" t="s">
        <v>183</v>
      </c>
      <c r="F106" s="132" t="s">
        <v>181</v>
      </c>
      <c r="G106" s="133" t="s">
        <v>149</v>
      </c>
      <c r="H106" s="134">
        <v>1</v>
      </c>
      <c r="I106" s="135"/>
      <c r="J106" s="136">
        <f>ROUND(I106*H106,2)</f>
        <v>0</v>
      </c>
      <c r="K106" s="132" t="s">
        <v>150</v>
      </c>
      <c r="L106" s="34"/>
      <c r="M106" s="137" t="s">
        <v>3</v>
      </c>
      <c r="N106" s="138" t="s">
        <v>50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151</v>
      </c>
      <c r="AT106" s="141" t="s">
        <v>146</v>
      </c>
      <c r="AU106" s="141" t="s">
        <v>89</v>
      </c>
      <c r="AY106" s="18" t="s">
        <v>143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8" t="s">
        <v>87</v>
      </c>
      <c r="BK106" s="142">
        <f>ROUND(I106*H106,2)</f>
        <v>0</v>
      </c>
      <c r="BL106" s="18" t="s">
        <v>151</v>
      </c>
      <c r="BM106" s="141" t="s">
        <v>184</v>
      </c>
    </row>
    <row r="107" spans="2:65" s="1" customFormat="1" ht="11.25">
      <c r="B107" s="34"/>
      <c r="D107" s="143" t="s">
        <v>153</v>
      </c>
      <c r="F107" s="144" t="s">
        <v>185</v>
      </c>
      <c r="I107" s="145"/>
      <c r="L107" s="34"/>
      <c r="M107" s="146"/>
      <c r="T107" s="55"/>
      <c r="AT107" s="18" t="s">
        <v>153</v>
      </c>
      <c r="AU107" s="18" t="s">
        <v>89</v>
      </c>
    </row>
    <row r="108" spans="2:65" s="1" customFormat="1" ht="29.25">
      <c r="B108" s="34"/>
      <c r="D108" s="147" t="s">
        <v>165</v>
      </c>
      <c r="F108" s="148" t="s">
        <v>186</v>
      </c>
      <c r="I108" s="145"/>
      <c r="L108" s="34"/>
      <c r="M108" s="146"/>
      <c r="T108" s="55"/>
      <c r="AT108" s="18" t="s">
        <v>165</v>
      </c>
      <c r="AU108" s="18" t="s">
        <v>89</v>
      </c>
    </row>
    <row r="109" spans="2:65" s="11" customFormat="1" ht="22.9" customHeight="1">
      <c r="B109" s="117"/>
      <c r="D109" s="118" t="s">
        <v>78</v>
      </c>
      <c r="E109" s="127" t="s">
        <v>187</v>
      </c>
      <c r="F109" s="127" t="s">
        <v>188</v>
      </c>
      <c r="I109" s="120"/>
      <c r="J109" s="128">
        <f>BK109</f>
        <v>0</v>
      </c>
      <c r="L109" s="117"/>
      <c r="M109" s="122"/>
      <c r="P109" s="123">
        <f>SUM(P110:P112)</f>
        <v>0</v>
      </c>
      <c r="R109" s="123">
        <f>SUM(R110:R112)</f>
        <v>0</v>
      </c>
      <c r="T109" s="124">
        <f>SUM(T110:T112)</f>
        <v>0</v>
      </c>
      <c r="AR109" s="118" t="s">
        <v>142</v>
      </c>
      <c r="AT109" s="125" t="s">
        <v>78</v>
      </c>
      <c r="AU109" s="125" t="s">
        <v>87</v>
      </c>
      <c r="AY109" s="118" t="s">
        <v>143</v>
      </c>
      <c r="BK109" s="126">
        <f>SUM(BK110:BK112)</f>
        <v>0</v>
      </c>
    </row>
    <row r="110" spans="2:65" s="1" customFormat="1" ht="16.5" customHeight="1">
      <c r="B110" s="129"/>
      <c r="C110" s="130" t="s">
        <v>189</v>
      </c>
      <c r="D110" s="130" t="s">
        <v>146</v>
      </c>
      <c r="E110" s="131" t="s">
        <v>190</v>
      </c>
      <c r="F110" s="132" t="s">
        <v>188</v>
      </c>
      <c r="G110" s="133" t="s">
        <v>149</v>
      </c>
      <c r="H110" s="134">
        <v>1</v>
      </c>
      <c r="I110" s="135"/>
      <c r="J110" s="136">
        <f>ROUND(I110*H110,2)</f>
        <v>0</v>
      </c>
      <c r="K110" s="132" t="s">
        <v>150</v>
      </c>
      <c r="L110" s="34"/>
      <c r="M110" s="137" t="s">
        <v>3</v>
      </c>
      <c r="N110" s="138" t="s">
        <v>50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151</v>
      </c>
      <c r="AT110" s="141" t="s">
        <v>146</v>
      </c>
      <c r="AU110" s="141" t="s">
        <v>89</v>
      </c>
      <c r="AY110" s="18" t="s">
        <v>143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8" t="s">
        <v>87</v>
      </c>
      <c r="BK110" s="142">
        <f>ROUND(I110*H110,2)</f>
        <v>0</v>
      </c>
      <c r="BL110" s="18" t="s">
        <v>151</v>
      </c>
      <c r="BM110" s="141" t="s">
        <v>191</v>
      </c>
    </row>
    <row r="111" spans="2:65" s="1" customFormat="1" ht="11.25">
      <c r="B111" s="34"/>
      <c r="D111" s="143" t="s">
        <v>153</v>
      </c>
      <c r="F111" s="144" t="s">
        <v>192</v>
      </c>
      <c r="I111" s="145"/>
      <c r="L111" s="34"/>
      <c r="M111" s="146"/>
      <c r="T111" s="55"/>
      <c r="AT111" s="18" t="s">
        <v>153</v>
      </c>
      <c r="AU111" s="18" t="s">
        <v>89</v>
      </c>
    </row>
    <row r="112" spans="2:65" s="1" customFormat="1" ht="19.5">
      <c r="B112" s="34"/>
      <c r="D112" s="147" t="s">
        <v>165</v>
      </c>
      <c r="F112" s="148" t="s">
        <v>193</v>
      </c>
      <c r="I112" s="145"/>
      <c r="L112" s="34"/>
      <c r="M112" s="149"/>
      <c r="N112" s="150"/>
      <c r="O112" s="150"/>
      <c r="P112" s="150"/>
      <c r="Q112" s="150"/>
      <c r="R112" s="150"/>
      <c r="S112" s="150"/>
      <c r="T112" s="151"/>
      <c r="AT112" s="18" t="s">
        <v>165</v>
      </c>
      <c r="AU112" s="18" t="s">
        <v>89</v>
      </c>
    </row>
    <row r="113" spans="2:12" s="1" customFormat="1" ht="6.95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4"/>
    </row>
  </sheetData>
  <autoFilter ref="C85:K112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100-000000000000}"/>
    <hyperlink ref="F92" r:id="rId2" xr:uid="{00000000-0004-0000-0100-000001000000}"/>
    <hyperlink ref="F95" r:id="rId3" xr:uid="{00000000-0004-0000-0100-000002000000}"/>
    <hyperlink ref="F99" r:id="rId4" xr:uid="{00000000-0004-0000-0100-000003000000}"/>
    <hyperlink ref="F103" r:id="rId5" xr:uid="{00000000-0004-0000-0100-000004000000}"/>
    <hyperlink ref="F107" r:id="rId6" xr:uid="{00000000-0004-0000-0100-000005000000}"/>
    <hyperlink ref="F111" r:id="rId7" xr:uid="{00000000-0004-0000-01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6"/>
  <sheetViews>
    <sheetView showGridLines="0" topLeftCell="A176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23" t="s">
        <v>6</v>
      </c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8" t="s">
        <v>93</v>
      </c>
      <c r="AZ2" s="152" t="s">
        <v>194</v>
      </c>
      <c r="BA2" s="152" t="s">
        <v>195</v>
      </c>
      <c r="BB2" s="152" t="s">
        <v>196</v>
      </c>
      <c r="BC2" s="152" t="s">
        <v>197</v>
      </c>
      <c r="BD2" s="152" t="s">
        <v>89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  <c r="AZ3" s="152" t="s">
        <v>198</v>
      </c>
      <c r="BA3" s="152" t="s">
        <v>199</v>
      </c>
      <c r="BB3" s="152" t="s">
        <v>196</v>
      </c>
      <c r="BC3" s="152" t="s">
        <v>200</v>
      </c>
      <c r="BD3" s="152" t="s">
        <v>89</v>
      </c>
    </row>
    <row r="4" spans="2:56" ht="24.95" customHeight="1">
      <c r="B4" s="21"/>
      <c r="D4" s="22" t="s">
        <v>116</v>
      </c>
      <c r="L4" s="21"/>
      <c r="M4" s="87" t="s">
        <v>11</v>
      </c>
      <c r="AT4" s="18" t="s">
        <v>4</v>
      </c>
    </row>
    <row r="5" spans="2:56" ht="6.95" customHeight="1">
      <c r="B5" s="21"/>
      <c r="L5" s="21"/>
    </row>
    <row r="6" spans="2:56" ht="12" customHeight="1">
      <c r="B6" s="21"/>
      <c r="D6" s="28" t="s">
        <v>17</v>
      </c>
      <c r="L6" s="21"/>
    </row>
    <row r="7" spans="2:56" ht="16.5" customHeight="1">
      <c r="B7" s="21"/>
      <c r="E7" s="324" t="str">
        <f>'Rekapitulace stavby'!K6</f>
        <v>Rekonstrukce Předzámčí, Kostelec nad Černými lesy</v>
      </c>
      <c r="F7" s="325"/>
      <c r="G7" s="325"/>
      <c r="H7" s="325"/>
      <c r="L7" s="21"/>
    </row>
    <row r="8" spans="2:56" s="1" customFormat="1" ht="12" customHeight="1">
      <c r="B8" s="34"/>
      <c r="D8" s="28" t="s">
        <v>117</v>
      </c>
      <c r="L8" s="34"/>
    </row>
    <row r="9" spans="2:56" s="1" customFormat="1" ht="16.5" customHeight="1">
      <c r="B9" s="34"/>
      <c r="E9" s="286" t="s">
        <v>201</v>
      </c>
      <c r="F9" s="326"/>
      <c r="G9" s="326"/>
      <c r="H9" s="326"/>
      <c r="L9" s="34"/>
    </row>
    <row r="10" spans="2:56" s="1" customFormat="1" ht="11.25">
      <c r="B10" s="34"/>
      <c r="L10" s="34"/>
    </row>
    <row r="11" spans="2:56" s="1" customFormat="1" ht="12" customHeight="1">
      <c r="B11" s="34"/>
      <c r="D11" s="28" t="s">
        <v>19</v>
      </c>
      <c r="F11" s="26" t="s">
        <v>3</v>
      </c>
      <c r="I11" s="28" t="s">
        <v>21</v>
      </c>
      <c r="J11" s="26" t="s">
        <v>3</v>
      </c>
      <c r="L11" s="34"/>
    </row>
    <row r="12" spans="2:5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6. 7. 2025</v>
      </c>
      <c r="L12" s="34"/>
    </row>
    <row r="13" spans="2:56" s="1" customFormat="1" ht="10.9" customHeight="1">
      <c r="B13" s="34"/>
      <c r="L13" s="34"/>
    </row>
    <row r="14" spans="2:5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5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5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7" t="str">
        <f>'Rekapitulace stavby'!E14</f>
        <v>Vyplň údaj</v>
      </c>
      <c r="F18" s="307"/>
      <c r="G18" s="307"/>
      <c r="H18" s="30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41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43</v>
      </c>
      <c r="L26" s="34"/>
    </row>
    <row r="27" spans="2:12" s="7" customFormat="1" ht="47.25" customHeight="1">
      <c r="B27" s="88"/>
      <c r="E27" s="312" t="s">
        <v>44</v>
      </c>
      <c r="F27" s="312"/>
      <c r="G27" s="312"/>
      <c r="H27" s="31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45</v>
      </c>
      <c r="J30" s="65">
        <f>ROUND(J85,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47</v>
      </c>
      <c r="I32" s="37" t="s">
        <v>46</v>
      </c>
      <c r="J32" s="37" t="s">
        <v>48</v>
      </c>
      <c r="L32" s="34"/>
    </row>
    <row r="33" spans="2:12" s="1" customFormat="1" ht="14.45" customHeight="1">
      <c r="B33" s="34"/>
      <c r="D33" s="54" t="s">
        <v>49</v>
      </c>
      <c r="E33" s="28" t="s">
        <v>50</v>
      </c>
      <c r="F33" s="90">
        <f>ROUND((SUM(BE85:BE205)),  2)</f>
        <v>0</v>
      </c>
      <c r="I33" s="91">
        <v>0.21</v>
      </c>
      <c r="J33" s="90">
        <f>ROUND(((SUM(BE85:BE205))*I33),  2)</f>
        <v>0</v>
      </c>
      <c r="L33" s="34"/>
    </row>
    <row r="34" spans="2:12" s="1" customFormat="1" ht="14.45" customHeight="1">
      <c r="B34" s="34"/>
      <c r="E34" s="28" t="s">
        <v>51</v>
      </c>
      <c r="F34" s="90">
        <f>ROUND((SUM(BF85:BF205)),  2)</f>
        <v>0</v>
      </c>
      <c r="I34" s="91">
        <v>0.12</v>
      </c>
      <c r="J34" s="90">
        <f>ROUND(((SUM(BF85:BF205))*I34),  2)</f>
        <v>0</v>
      </c>
      <c r="L34" s="34"/>
    </row>
    <row r="35" spans="2:12" s="1" customFormat="1" ht="14.45" hidden="1" customHeight="1">
      <c r="B35" s="34"/>
      <c r="E35" s="28" t="s">
        <v>52</v>
      </c>
      <c r="F35" s="90">
        <f>ROUND((SUM(BG85:BG205)),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53</v>
      </c>
      <c r="F36" s="90">
        <f>ROUND((SUM(BH85:BH205)),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54</v>
      </c>
      <c r="F37" s="90">
        <f>ROUND((SUM(BI85:BI205)),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55</v>
      </c>
      <c r="E39" s="56"/>
      <c r="F39" s="56"/>
      <c r="G39" s="94" t="s">
        <v>56</v>
      </c>
      <c r="H39" s="95" t="s">
        <v>57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119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17</v>
      </c>
      <c r="L47" s="34"/>
    </row>
    <row r="48" spans="2:12" s="1" customFormat="1" ht="16.5" customHeight="1">
      <c r="B48" s="34"/>
      <c r="E48" s="324" t="str">
        <f>E7</f>
        <v>Rekonstrukce Předzámčí, Kostelec nad Černými lesy</v>
      </c>
      <c r="F48" s="325"/>
      <c r="G48" s="325"/>
      <c r="H48" s="325"/>
      <c r="L48" s="34"/>
    </row>
    <row r="49" spans="2:47" s="1" customFormat="1" ht="12" customHeight="1">
      <c r="B49" s="34"/>
      <c r="C49" s="28" t="s">
        <v>117</v>
      </c>
      <c r="L49" s="34"/>
    </row>
    <row r="50" spans="2:47" s="1" customFormat="1" ht="16.5" customHeight="1">
      <c r="B50" s="34"/>
      <c r="E50" s="286" t="str">
        <f>E9</f>
        <v>SO02 - Nájezd do příkopu - povrch upravený kamennou dlažbou</v>
      </c>
      <c r="F50" s="326"/>
      <c r="G50" s="326"/>
      <c r="H50" s="326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p.č. 2568, k.ú. Kostelec n.Č.l.</v>
      </c>
      <c r="I52" s="28" t="s">
        <v>24</v>
      </c>
      <c r="J52" s="51" t="str">
        <f>IF(J12="","",J12)</f>
        <v>6. 7. 2025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Lesy ČZU, ČZU v Praze</v>
      </c>
      <c r="I54" s="28" t="s">
        <v>38</v>
      </c>
      <c r="J54" s="32" t="str">
        <f>E21</f>
        <v>atelier 322,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41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120</v>
      </c>
      <c r="D57" s="92"/>
      <c r="E57" s="92"/>
      <c r="F57" s="92"/>
      <c r="G57" s="92"/>
      <c r="H57" s="92"/>
      <c r="I57" s="92"/>
      <c r="J57" s="99" t="s">
        <v>121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77</v>
      </c>
      <c r="J59" s="65">
        <f>J85</f>
        <v>0</v>
      </c>
      <c r="L59" s="34"/>
      <c r="AU59" s="18" t="s">
        <v>122</v>
      </c>
    </row>
    <row r="60" spans="2:47" s="8" customFormat="1" ht="24.95" customHeight="1">
      <c r="B60" s="101"/>
      <c r="D60" s="102" t="s">
        <v>202</v>
      </c>
      <c r="E60" s="103"/>
      <c r="F60" s="103"/>
      <c r="G60" s="103"/>
      <c r="H60" s="103"/>
      <c r="I60" s="103"/>
      <c r="J60" s="104">
        <f>J86</f>
        <v>0</v>
      </c>
      <c r="L60" s="101"/>
    </row>
    <row r="61" spans="2:47" s="9" customFormat="1" ht="19.899999999999999" customHeight="1">
      <c r="B61" s="105"/>
      <c r="D61" s="106" t="s">
        <v>203</v>
      </c>
      <c r="E61" s="107"/>
      <c r="F61" s="107"/>
      <c r="G61" s="107"/>
      <c r="H61" s="107"/>
      <c r="I61" s="107"/>
      <c r="J61" s="108">
        <f>J87</f>
        <v>0</v>
      </c>
      <c r="L61" s="105"/>
    </row>
    <row r="62" spans="2:47" s="9" customFormat="1" ht="19.899999999999999" customHeight="1">
      <c r="B62" s="105"/>
      <c r="D62" s="106" t="s">
        <v>204</v>
      </c>
      <c r="E62" s="107"/>
      <c r="F62" s="107"/>
      <c r="G62" s="107"/>
      <c r="H62" s="107"/>
      <c r="I62" s="107"/>
      <c r="J62" s="108">
        <f>J148</f>
        <v>0</v>
      </c>
      <c r="L62" s="105"/>
    </row>
    <row r="63" spans="2:47" s="9" customFormat="1" ht="19.899999999999999" customHeight="1">
      <c r="B63" s="105"/>
      <c r="D63" s="106" t="s">
        <v>205</v>
      </c>
      <c r="E63" s="107"/>
      <c r="F63" s="107"/>
      <c r="G63" s="107"/>
      <c r="H63" s="107"/>
      <c r="I63" s="107"/>
      <c r="J63" s="108">
        <f>J179</f>
        <v>0</v>
      </c>
      <c r="L63" s="105"/>
    </row>
    <row r="64" spans="2:47" s="9" customFormat="1" ht="19.899999999999999" customHeight="1">
      <c r="B64" s="105"/>
      <c r="D64" s="106" t="s">
        <v>206</v>
      </c>
      <c r="E64" s="107"/>
      <c r="F64" s="107"/>
      <c r="G64" s="107"/>
      <c r="H64" s="107"/>
      <c r="I64" s="107"/>
      <c r="J64" s="108">
        <f>J195</f>
        <v>0</v>
      </c>
      <c r="L64" s="105"/>
    </row>
    <row r="65" spans="2:12" s="9" customFormat="1" ht="19.899999999999999" customHeight="1">
      <c r="B65" s="105"/>
      <c r="D65" s="106" t="s">
        <v>207</v>
      </c>
      <c r="E65" s="107"/>
      <c r="F65" s="107"/>
      <c r="G65" s="107"/>
      <c r="H65" s="107"/>
      <c r="I65" s="107"/>
      <c r="J65" s="108">
        <f>J203</f>
        <v>0</v>
      </c>
      <c r="L65" s="105"/>
    </row>
    <row r="66" spans="2:12" s="1" customFormat="1" ht="21.75" customHeight="1">
      <c r="B66" s="34"/>
      <c r="L66" s="34"/>
    </row>
    <row r="67" spans="2:12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4"/>
    </row>
    <row r="71" spans="2:12" s="1" customFormat="1" ht="6.95" customHeight="1"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34"/>
    </row>
    <row r="72" spans="2:12" s="1" customFormat="1" ht="24.95" customHeight="1">
      <c r="B72" s="34"/>
      <c r="C72" s="22" t="s">
        <v>129</v>
      </c>
      <c r="L72" s="34"/>
    </row>
    <row r="73" spans="2:12" s="1" customFormat="1" ht="6.95" customHeight="1">
      <c r="B73" s="34"/>
      <c r="L73" s="34"/>
    </row>
    <row r="74" spans="2:12" s="1" customFormat="1" ht="12" customHeight="1">
      <c r="B74" s="34"/>
      <c r="C74" s="28" t="s">
        <v>17</v>
      </c>
      <c r="L74" s="34"/>
    </row>
    <row r="75" spans="2:12" s="1" customFormat="1" ht="16.5" customHeight="1">
      <c r="B75" s="34"/>
      <c r="E75" s="324" t="str">
        <f>E7</f>
        <v>Rekonstrukce Předzámčí, Kostelec nad Černými lesy</v>
      </c>
      <c r="F75" s="325"/>
      <c r="G75" s="325"/>
      <c r="H75" s="325"/>
      <c r="L75" s="34"/>
    </row>
    <row r="76" spans="2:12" s="1" customFormat="1" ht="12" customHeight="1">
      <c r="B76" s="34"/>
      <c r="C76" s="28" t="s">
        <v>117</v>
      </c>
      <c r="L76" s="34"/>
    </row>
    <row r="77" spans="2:12" s="1" customFormat="1" ht="16.5" customHeight="1">
      <c r="B77" s="34"/>
      <c r="E77" s="286" t="str">
        <f>E9</f>
        <v>SO02 - Nájezd do příkopu - povrch upravený kamennou dlažbou</v>
      </c>
      <c r="F77" s="326"/>
      <c r="G77" s="326"/>
      <c r="H77" s="326"/>
      <c r="L77" s="34"/>
    </row>
    <row r="78" spans="2:12" s="1" customFormat="1" ht="6.95" customHeight="1">
      <c r="B78" s="34"/>
      <c r="L78" s="34"/>
    </row>
    <row r="79" spans="2:12" s="1" customFormat="1" ht="12" customHeight="1">
      <c r="B79" s="34"/>
      <c r="C79" s="28" t="s">
        <v>22</v>
      </c>
      <c r="F79" s="26" t="str">
        <f>F12</f>
        <v>p.č. 2568, k.ú. Kostelec n.Č.l.</v>
      </c>
      <c r="I79" s="28" t="s">
        <v>24</v>
      </c>
      <c r="J79" s="51" t="str">
        <f>IF(J12="","",J12)</f>
        <v>6. 7. 2025</v>
      </c>
      <c r="L79" s="34"/>
    </row>
    <row r="80" spans="2:12" s="1" customFormat="1" ht="6.95" customHeight="1">
      <c r="B80" s="34"/>
      <c r="L80" s="34"/>
    </row>
    <row r="81" spans="2:65" s="1" customFormat="1" ht="15.2" customHeight="1">
      <c r="B81" s="34"/>
      <c r="C81" s="28" t="s">
        <v>30</v>
      </c>
      <c r="F81" s="26" t="str">
        <f>E15</f>
        <v>Lesy ČZU, ČZU v Praze</v>
      </c>
      <c r="I81" s="28" t="s">
        <v>38</v>
      </c>
      <c r="J81" s="32" t="str">
        <f>E21</f>
        <v>atelier 322, s.r.o.</v>
      </c>
      <c r="L81" s="34"/>
    </row>
    <row r="82" spans="2:65" s="1" customFormat="1" ht="15.2" customHeight="1">
      <c r="B82" s="34"/>
      <c r="C82" s="28" t="s">
        <v>36</v>
      </c>
      <c r="F82" s="26" t="str">
        <f>IF(E18="","",E18)</f>
        <v>Vyplň údaj</v>
      </c>
      <c r="I82" s="28" t="s">
        <v>41</v>
      </c>
      <c r="J82" s="32" t="str">
        <f>E24</f>
        <v xml:space="preserve"> </v>
      </c>
      <c r="L82" s="34"/>
    </row>
    <row r="83" spans="2:65" s="1" customFormat="1" ht="10.35" customHeight="1">
      <c r="B83" s="34"/>
      <c r="L83" s="34"/>
    </row>
    <row r="84" spans="2:65" s="10" customFormat="1" ht="29.25" customHeight="1">
      <c r="B84" s="109"/>
      <c r="C84" s="110" t="s">
        <v>130</v>
      </c>
      <c r="D84" s="111" t="s">
        <v>64</v>
      </c>
      <c r="E84" s="111" t="s">
        <v>60</v>
      </c>
      <c r="F84" s="111" t="s">
        <v>61</v>
      </c>
      <c r="G84" s="111" t="s">
        <v>131</v>
      </c>
      <c r="H84" s="111" t="s">
        <v>132</v>
      </c>
      <c r="I84" s="111" t="s">
        <v>133</v>
      </c>
      <c r="J84" s="111" t="s">
        <v>121</v>
      </c>
      <c r="K84" s="112" t="s">
        <v>134</v>
      </c>
      <c r="L84" s="109"/>
      <c r="M84" s="58" t="s">
        <v>3</v>
      </c>
      <c r="N84" s="59" t="s">
        <v>49</v>
      </c>
      <c r="O84" s="59" t="s">
        <v>135</v>
      </c>
      <c r="P84" s="59" t="s">
        <v>136</v>
      </c>
      <c r="Q84" s="59" t="s">
        <v>137</v>
      </c>
      <c r="R84" s="59" t="s">
        <v>138</v>
      </c>
      <c r="S84" s="59" t="s">
        <v>139</v>
      </c>
      <c r="T84" s="60" t="s">
        <v>140</v>
      </c>
    </row>
    <row r="85" spans="2:65" s="1" customFormat="1" ht="22.9" customHeight="1">
      <c r="B85" s="34"/>
      <c r="C85" s="63" t="s">
        <v>141</v>
      </c>
      <c r="J85" s="113">
        <f>BK85</f>
        <v>0</v>
      </c>
      <c r="L85" s="34"/>
      <c r="M85" s="61"/>
      <c r="N85" s="52"/>
      <c r="O85" s="52"/>
      <c r="P85" s="114">
        <f>P86</f>
        <v>0</v>
      </c>
      <c r="Q85" s="52"/>
      <c r="R85" s="114">
        <f>R86</f>
        <v>40.993426800000002</v>
      </c>
      <c r="S85" s="52"/>
      <c r="T85" s="115">
        <f>T86</f>
        <v>32.643099999999997</v>
      </c>
      <c r="AT85" s="18" t="s">
        <v>78</v>
      </c>
      <c r="AU85" s="18" t="s">
        <v>122</v>
      </c>
      <c r="BK85" s="116">
        <f>BK86</f>
        <v>0</v>
      </c>
    </row>
    <row r="86" spans="2:65" s="11" customFormat="1" ht="25.9" customHeight="1">
      <c r="B86" s="117"/>
      <c r="D86" s="118" t="s">
        <v>78</v>
      </c>
      <c r="E86" s="119" t="s">
        <v>208</v>
      </c>
      <c r="F86" s="119" t="s">
        <v>209</v>
      </c>
      <c r="I86" s="120"/>
      <c r="J86" s="121">
        <f>BK86</f>
        <v>0</v>
      </c>
      <c r="L86" s="117"/>
      <c r="M86" s="122"/>
      <c r="P86" s="123">
        <f>P87+P148+P179+P195+P203</f>
        <v>0</v>
      </c>
      <c r="R86" s="123">
        <f>R87+R148+R179+R195+R203</f>
        <v>40.993426800000002</v>
      </c>
      <c r="T86" s="124">
        <f>T87+T148+T179+T195+T203</f>
        <v>32.643099999999997</v>
      </c>
      <c r="AR86" s="118" t="s">
        <v>87</v>
      </c>
      <c r="AT86" s="125" t="s">
        <v>78</v>
      </c>
      <c r="AU86" s="125" t="s">
        <v>79</v>
      </c>
      <c r="AY86" s="118" t="s">
        <v>143</v>
      </c>
      <c r="BK86" s="126">
        <f>BK87+BK148+BK179+BK195+BK203</f>
        <v>0</v>
      </c>
    </row>
    <row r="87" spans="2:65" s="11" customFormat="1" ht="22.9" customHeight="1">
      <c r="B87" s="117"/>
      <c r="D87" s="118" t="s">
        <v>78</v>
      </c>
      <c r="E87" s="127" t="s">
        <v>87</v>
      </c>
      <c r="F87" s="127" t="s">
        <v>210</v>
      </c>
      <c r="I87" s="120"/>
      <c r="J87" s="128">
        <f>BK87</f>
        <v>0</v>
      </c>
      <c r="L87" s="117"/>
      <c r="M87" s="122"/>
      <c r="P87" s="123">
        <f>SUM(P88:P147)</f>
        <v>0</v>
      </c>
      <c r="R87" s="123">
        <f>SUM(R88:R147)</f>
        <v>0</v>
      </c>
      <c r="T87" s="124">
        <f>SUM(T88:T147)</f>
        <v>32.643099999999997</v>
      </c>
      <c r="AR87" s="118" t="s">
        <v>87</v>
      </c>
      <c r="AT87" s="125" t="s">
        <v>78</v>
      </c>
      <c r="AU87" s="125" t="s">
        <v>87</v>
      </c>
      <c r="AY87" s="118" t="s">
        <v>143</v>
      </c>
      <c r="BK87" s="126">
        <f>SUM(BK88:BK147)</f>
        <v>0</v>
      </c>
    </row>
    <row r="88" spans="2:65" s="1" customFormat="1" ht="33" customHeight="1">
      <c r="B88" s="129"/>
      <c r="C88" s="130" t="s">
        <v>87</v>
      </c>
      <c r="D88" s="130" t="s">
        <v>146</v>
      </c>
      <c r="E88" s="131" t="s">
        <v>211</v>
      </c>
      <c r="F88" s="132" t="s">
        <v>212</v>
      </c>
      <c r="G88" s="133" t="s">
        <v>213</v>
      </c>
      <c r="H88" s="134">
        <v>12.35</v>
      </c>
      <c r="I88" s="135"/>
      <c r="J88" s="136">
        <f>ROUND(I88*H88,2)</f>
        <v>0</v>
      </c>
      <c r="K88" s="132" t="s">
        <v>150</v>
      </c>
      <c r="L88" s="34"/>
      <c r="M88" s="137" t="s">
        <v>3</v>
      </c>
      <c r="N88" s="138" t="s">
        <v>50</v>
      </c>
      <c r="P88" s="139">
        <f>O88*H88</f>
        <v>0</v>
      </c>
      <c r="Q88" s="139">
        <v>0</v>
      </c>
      <c r="R88" s="139">
        <f>Q88*H88</f>
        <v>0</v>
      </c>
      <c r="S88" s="139">
        <v>0.32</v>
      </c>
      <c r="T88" s="140">
        <f>S88*H88</f>
        <v>3.952</v>
      </c>
      <c r="AR88" s="141" t="s">
        <v>169</v>
      </c>
      <c r="AT88" s="141" t="s">
        <v>146</v>
      </c>
      <c r="AU88" s="141" t="s">
        <v>89</v>
      </c>
      <c r="AY88" s="18" t="s">
        <v>143</v>
      </c>
      <c r="BE88" s="142">
        <f>IF(N88="základní",J88,0)</f>
        <v>0</v>
      </c>
      <c r="BF88" s="142">
        <f>IF(N88="snížená",J88,0)</f>
        <v>0</v>
      </c>
      <c r="BG88" s="142">
        <f>IF(N88="zákl. přenesená",J88,0)</f>
        <v>0</v>
      </c>
      <c r="BH88" s="142">
        <f>IF(N88="sníž. přenesená",J88,0)</f>
        <v>0</v>
      </c>
      <c r="BI88" s="142">
        <f>IF(N88="nulová",J88,0)</f>
        <v>0</v>
      </c>
      <c r="BJ88" s="18" t="s">
        <v>87</v>
      </c>
      <c r="BK88" s="142">
        <f>ROUND(I88*H88,2)</f>
        <v>0</v>
      </c>
      <c r="BL88" s="18" t="s">
        <v>169</v>
      </c>
      <c r="BM88" s="141" t="s">
        <v>214</v>
      </c>
    </row>
    <row r="89" spans="2:65" s="1" customFormat="1" ht="11.25">
      <c r="B89" s="34"/>
      <c r="D89" s="143" t="s">
        <v>153</v>
      </c>
      <c r="F89" s="144" t="s">
        <v>215</v>
      </c>
      <c r="I89" s="145"/>
      <c r="L89" s="34"/>
      <c r="M89" s="146"/>
      <c r="T89" s="55"/>
      <c r="AT89" s="18" t="s">
        <v>153</v>
      </c>
      <c r="AU89" s="18" t="s">
        <v>89</v>
      </c>
    </row>
    <row r="90" spans="2:65" s="12" customFormat="1" ht="11.25">
      <c r="B90" s="153"/>
      <c r="D90" s="147" t="s">
        <v>216</v>
      </c>
      <c r="E90" s="154" t="s">
        <v>3</v>
      </c>
      <c r="F90" s="155" t="s">
        <v>217</v>
      </c>
      <c r="H90" s="154" t="s">
        <v>3</v>
      </c>
      <c r="I90" s="156"/>
      <c r="L90" s="153"/>
      <c r="M90" s="157"/>
      <c r="T90" s="158"/>
      <c r="AT90" s="154" t="s">
        <v>216</v>
      </c>
      <c r="AU90" s="154" t="s">
        <v>89</v>
      </c>
      <c r="AV90" s="12" t="s">
        <v>87</v>
      </c>
      <c r="AW90" s="12" t="s">
        <v>40</v>
      </c>
      <c r="AX90" s="12" t="s">
        <v>79</v>
      </c>
      <c r="AY90" s="154" t="s">
        <v>143</v>
      </c>
    </row>
    <row r="91" spans="2:65" s="13" customFormat="1" ht="11.25">
      <c r="B91" s="159"/>
      <c r="D91" s="147" t="s">
        <v>216</v>
      </c>
      <c r="E91" s="160" t="s">
        <v>3</v>
      </c>
      <c r="F91" s="161" t="s">
        <v>218</v>
      </c>
      <c r="H91" s="162">
        <v>12.35</v>
      </c>
      <c r="I91" s="163"/>
      <c r="L91" s="159"/>
      <c r="M91" s="164"/>
      <c r="T91" s="165"/>
      <c r="AT91" s="160" t="s">
        <v>216</v>
      </c>
      <c r="AU91" s="160" t="s">
        <v>89</v>
      </c>
      <c r="AV91" s="13" t="s">
        <v>89</v>
      </c>
      <c r="AW91" s="13" t="s">
        <v>40</v>
      </c>
      <c r="AX91" s="13" t="s">
        <v>79</v>
      </c>
      <c r="AY91" s="160" t="s">
        <v>143</v>
      </c>
    </row>
    <row r="92" spans="2:65" s="14" customFormat="1" ht="11.25">
      <c r="B92" s="166"/>
      <c r="D92" s="147" t="s">
        <v>216</v>
      </c>
      <c r="E92" s="167" t="s">
        <v>3</v>
      </c>
      <c r="F92" s="168" t="s">
        <v>219</v>
      </c>
      <c r="H92" s="169">
        <v>12.35</v>
      </c>
      <c r="I92" s="170"/>
      <c r="L92" s="166"/>
      <c r="M92" s="171"/>
      <c r="T92" s="172"/>
      <c r="AT92" s="167" t="s">
        <v>216</v>
      </c>
      <c r="AU92" s="167" t="s">
        <v>89</v>
      </c>
      <c r="AV92" s="14" t="s">
        <v>169</v>
      </c>
      <c r="AW92" s="14" t="s">
        <v>40</v>
      </c>
      <c r="AX92" s="14" t="s">
        <v>87</v>
      </c>
      <c r="AY92" s="167" t="s">
        <v>143</v>
      </c>
    </row>
    <row r="93" spans="2:65" s="1" customFormat="1" ht="24.2" customHeight="1">
      <c r="B93" s="129"/>
      <c r="C93" s="130" t="s">
        <v>89</v>
      </c>
      <c r="D93" s="130" t="s">
        <v>146</v>
      </c>
      <c r="E93" s="131" t="s">
        <v>220</v>
      </c>
      <c r="F93" s="132" t="s">
        <v>221</v>
      </c>
      <c r="G93" s="133" t="s">
        <v>213</v>
      </c>
      <c r="H93" s="134">
        <v>80.819999999999993</v>
      </c>
      <c r="I93" s="135"/>
      <c r="J93" s="136">
        <f>ROUND(I93*H93,2)</f>
        <v>0</v>
      </c>
      <c r="K93" s="132" t="s">
        <v>150</v>
      </c>
      <c r="L93" s="34"/>
      <c r="M93" s="137" t="s">
        <v>3</v>
      </c>
      <c r="N93" s="138" t="s">
        <v>50</v>
      </c>
      <c r="P93" s="139">
        <f>O93*H93</f>
        <v>0</v>
      </c>
      <c r="Q93" s="139">
        <v>0</v>
      </c>
      <c r="R93" s="139">
        <f>Q93*H93</f>
        <v>0</v>
      </c>
      <c r="S93" s="139">
        <v>0.35499999999999998</v>
      </c>
      <c r="T93" s="140">
        <f>S93*H93</f>
        <v>28.691099999999995</v>
      </c>
      <c r="AR93" s="141" t="s">
        <v>169</v>
      </c>
      <c r="AT93" s="141" t="s">
        <v>146</v>
      </c>
      <c r="AU93" s="141" t="s">
        <v>89</v>
      </c>
      <c r="AY93" s="18" t="s">
        <v>143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8" t="s">
        <v>87</v>
      </c>
      <c r="BK93" s="142">
        <f>ROUND(I93*H93,2)</f>
        <v>0</v>
      </c>
      <c r="BL93" s="18" t="s">
        <v>169</v>
      </c>
      <c r="BM93" s="141" t="s">
        <v>222</v>
      </c>
    </row>
    <row r="94" spans="2:65" s="1" customFormat="1" ht="11.25">
      <c r="B94" s="34"/>
      <c r="D94" s="143" t="s">
        <v>153</v>
      </c>
      <c r="F94" s="144" t="s">
        <v>223</v>
      </c>
      <c r="I94" s="145"/>
      <c r="L94" s="34"/>
      <c r="M94" s="146"/>
      <c r="T94" s="55"/>
      <c r="AT94" s="18" t="s">
        <v>153</v>
      </c>
      <c r="AU94" s="18" t="s">
        <v>89</v>
      </c>
    </row>
    <row r="95" spans="2:65" s="12" customFormat="1" ht="11.25">
      <c r="B95" s="153"/>
      <c r="D95" s="147" t="s">
        <v>216</v>
      </c>
      <c r="E95" s="154" t="s">
        <v>3</v>
      </c>
      <c r="F95" s="155" t="s">
        <v>224</v>
      </c>
      <c r="H95" s="154" t="s">
        <v>3</v>
      </c>
      <c r="I95" s="156"/>
      <c r="L95" s="153"/>
      <c r="M95" s="157"/>
      <c r="T95" s="158"/>
      <c r="AT95" s="154" t="s">
        <v>216</v>
      </c>
      <c r="AU95" s="154" t="s">
        <v>89</v>
      </c>
      <c r="AV95" s="12" t="s">
        <v>87</v>
      </c>
      <c r="AW95" s="12" t="s">
        <v>40</v>
      </c>
      <c r="AX95" s="12" t="s">
        <v>79</v>
      </c>
      <c r="AY95" s="154" t="s">
        <v>143</v>
      </c>
    </row>
    <row r="96" spans="2:65" s="13" customFormat="1" ht="11.25">
      <c r="B96" s="159"/>
      <c r="D96" s="147" t="s">
        <v>216</v>
      </c>
      <c r="E96" s="160" t="s">
        <v>3</v>
      </c>
      <c r="F96" s="161" t="s">
        <v>225</v>
      </c>
      <c r="H96" s="162">
        <v>80.819999999999993</v>
      </c>
      <c r="I96" s="163"/>
      <c r="L96" s="159"/>
      <c r="M96" s="164"/>
      <c r="T96" s="165"/>
      <c r="AT96" s="160" t="s">
        <v>216</v>
      </c>
      <c r="AU96" s="160" t="s">
        <v>89</v>
      </c>
      <c r="AV96" s="13" t="s">
        <v>89</v>
      </c>
      <c r="AW96" s="13" t="s">
        <v>40</v>
      </c>
      <c r="AX96" s="13" t="s">
        <v>79</v>
      </c>
      <c r="AY96" s="160" t="s">
        <v>143</v>
      </c>
    </row>
    <row r="97" spans="2:65" s="14" customFormat="1" ht="11.25">
      <c r="B97" s="166"/>
      <c r="D97" s="147" t="s">
        <v>216</v>
      </c>
      <c r="E97" s="167" t="s">
        <v>3</v>
      </c>
      <c r="F97" s="168" t="s">
        <v>219</v>
      </c>
      <c r="H97" s="169">
        <v>80.819999999999993</v>
      </c>
      <c r="I97" s="170"/>
      <c r="L97" s="166"/>
      <c r="M97" s="171"/>
      <c r="T97" s="172"/>
      <c r="AT97" s="167" t="s">
        <v>216</v>
      </c>
      <c r="AU97" s="167" t="s">
        <v>89</v>
      </c>
      <c r="AV97" s="14" t="s">
        <v>169</v>
      </c>
      <c r="AW97" s="14" t="s">
        <v>40</v>
      </c>
      <c r="AX97" s="14" t="s">
        <v>87</v>
      </c>
      <c r="AY97" s="167" t="s">
        <v>143</v>
      </c>
    </row>
    <row r="98" spans="2:65" s="1" customFormat="1" ht="21.75" customHeight="1">
      <c r="B98" s="129"/>
      <c r="C98" s="130" t="s">
        <v>161</v>
      </c>
      <c r="D98" s="130" t="s">
        <v>146</v>
      </c>
      <c r="E98" s="131" t="s">
        <v>226</v>
      </c>
      <c r="F98" s="132" t="s">
        <v>227</v>
      </c>
      <c r="G98" s="133" t="s">
        <v>196</v>
      </c>
      <c r="H98" s="134">
        <v>40.031999999999996</v>
      </c>
      <c r="I98" s="135"/>
      <c r="J98" s="136">
        <f>ROUND(I98*H98,2)</f>
        <v>0</v>
      </c>
      <c r="K98" s="132" t="s">
        <v>150</v>
      </c>
      <c r="L98" s="34"/>
      <c r="M98" s="137" t="s">
        <v>3</v>
      </c>
      <c r="N98" s="138" t="s">
        <v>50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169</v>
      </c>
      <c r="AT98" s="141" t="s">
        <v>146</v>
      </c>
      <c r="AU98" s="141" t="s">
        <v>89</v>
      </c>
      <c r="AY98" s="18" t="s">
        <v>143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8" t="s">
        <v>87</v>
      </c>
      <c r="BK98" s="142">
        <f>ROUND(I98*H98,2)</f>
        <v>0</v>
      </c>
      <c r="BL98" s="18" t="s">
        <v>169</v>
      </c>
      <c r="BM98" s="141" t="s">
        <v>228</v>
      </c>
    </row>
    <row r="99" spans="2:65" s="1" customFormat="1" ht="11.25">
      <c r="B99" s="34"/>
      <c r="D99" s="143" t="s">
        <v>153</v>
      </c>
      <c r="F99" s="144" t="s">
        <v>229</v>
      </c>
      <c r="I99" s="145"/>
      <c r="L99" s="34"/>
      <c r="M99" s="146"/>
      <c r="T99" s="55"/>
      <c r="AT99" s="18" t="s">
        <v>153</v>
      </c>
      <c r="AU99" s="18" t="s">
        <v>89</v>
      </c>
    </row>
    <row r="100" spans="2:65" s="12" customFormat="1" ht="11.25">
      <c r="B100" s="153"/>
      <c r="D100" s="147" t="s">
        <v>216</v>
      </c>
      <c r="E100" s="154" t="s">
        <v>3</v>
      </c>
      <c r="F100" s="155" t="s">
        <v>230</v>
      </c>
      <c r="H100" s="154" t="s">
        <v>3</v>
      </c>
      <c r="I100" s="156"/>
      <c r="L100" s="153"/>
      <c r="M100" s="157"/>
      <c r="T100" s="158"/>
      <c r="AT100" s="154" t="s">
        <v>216</v>
      </c>
      <c r="AU100" s="154" t="s">
        <v>89</v>
      </c>
      <c r="AV100" s="12" t="s">
        <v>87</v>
      </c>
      <c r="AW100" s="12" t="s">
        <v>40</v>
      </c>
      <c r="AX100" s="12" t="s">
        <v>79</v>
      </c>
      <c r="AY100" s="154" t="s">
        <v>143</v>
      </c>
    </row>
    <row r="101" spans="2:65" s="12" customFormat="1" ht="11.25">
      <c r="B101" s="153"/>
      <c r="D101" s="147" t="s">
        <v>216</v>
      </c>
      <c r="E101" s="154" t="s">
        <v>3</v>
      </c>
      <c r="F101" s="155" t="s">
        <v>231</v>
      </c>
      <c r="H101" s="154" t="s">
        <v>3</v>
      </c>
      <c r="I101" s="156"/>
      <c r="L101" s="153"/>
      <c r="M101" s="157"/>
      <c r="T101" s="158"/>
      <c r="AT101" s="154" t="s">
        <v>216</v>
      </c>
      <c r="AU101" s="154" t="s">
        <v>89</v>
      </c>
      <c r="AV101" s="12" t="s">
        <v>87</v>
      </c>
      <c r="AW101" s="12" t="s">
        <v>40</v>
      </c>
      <c r="AX101" s="12" t="s">
        <v>79</v>
      </c>
      <c r="AY101" s="154" t="s">
        <v>143</v>
      </c>
    </row>
    <row r="102" spans="2:65" s="13" customFormat="1" ht="11.25">
      <c r="B102" s="159"/>
      <c r="D102" s="147" t="s">
        <v>216</v>
      </c>
      <c r="E102" s="160" t="s">
        <v>3</v>
      </c>
      <c r="F102" s="161" t="s">
        <v>232</v>
      </c>
      <c r="H102" s="162">
        <v>52.155000000000001</v>
      </c>
      <c r="I102" s="163"/>
      <c r="L102" s="159"/>
      <c r="M102" s="164"/>
      <c r="T102" s="165"/>
      <c r="AT102" s="160" t="s">
        <v>216</v>
      </c>
      <c r="AU102" s="160" t="s">
        <v>89</v>
      </c>
      <c r="AV102" s="13" t="s">
        <v>89</v>
      </c>
      <c r="AW102" s="13" t="s">
        <v>40</v>
      </c>
      <c r="AX102" s="13" t="s">
        <v>79</v>
      </c>
      <c r="AY102" s="160" t="s">
        <v>143</v>
      </c>
    </row>
    <row r="103" spans="2:65" s="12" customFormat="1" ht="11.25">
      <c r="B103" s="153"/>
      <c r="D103" s="147" t="s">
        <v>216</v>
      </c>
      <c r="E103" s="154" t="s">
        <v>3</v>
      </c>
      <c r="F103" s="155" t="s">
        <v>233</v>
      </c>
      <c r="H103" s="154" t="s">
        <v>3</v>
      </c>
      <c r="I103" s="156"/>
      <c r="L103" s="153"/>
      <c r="M103" s="157"/>
      <c r="T103" s="158"/>
      <c r="AT103" s="154" t="s">
        <v>216</v>
      </c>
      <c r="AU103" s="154" t="s">
        <v>89</v>
      </c>
      <c r="AV103" s="12" t="s">
        <v>87</v>
      </c>
      <c r="AW103" s="12" t="s">
        <v>40</v>
      </c>
      <c r="AX103" s="12" t="s">
        <v>79</v>
      </c>
      <c r="AY103" s="154" t="s">
        <v>143</v>
      </c>
    </row>
    <row r="104" spans="2:65" s="13" customFormat="1" ht="11.25">
      <c r="B104" s="159"/>
      <c r="D104" s="147" t="s">
        <v>216</v>
      </c>
      <c r="E104" s="160" t="s">
        <v>3</v>
      </c>
      <c r="F104" s="161" t="s">
        <v>234</v>
      </c>
      <c r="H104" s="162">
        <v>-12.122999999999999</v>
      </c>
      <c r="I104" s="163"/>
      <c r="L104" s="159"/>
      <c r="M104" s="164"/>
      <c r="T104" s="165"/>
      <c r="AT104" s="160" t="s">
        <v>216</v>
      </c>
      <c r="AU104" s="160" t="s">
        <v>89</v>
      </c>
      <c r="AV104" s="13" t="s">
        <v>89</v>
      </c>
      <c r="AW104" s="13" t="s">
        <v>40</v>
      </c>
      <c r="AX104" s="13" t="s">
        <v>79</v>
      </c>
      <c r="AY104" s="160" t="s">
        <v>143</v>
      </c>
    </row>
    <row r="105" spans="2:65" s="14" customFormat="1" ht="11.25">
      <c r="B105" s="166"/>
      <c r="D105" s="147" t="s">
        <v>216</v>
      </c>
      <c r="E105" s="167" t="s">
        <v>194</v>
      </c>
      <c r="F105" s="168" t="s">
        <v>219</v>
      </c>
      <c r="H105" s="169">
        <v>40.031999999999996</v>
      </c>
      <c r="I105" s="170"/>
      <c r="L105" s="166"/>
      <c r="M105" s="171"/>
      <c r="T105" s="172"/>
      <c r="AT105" s="167" t="s">
        <v>216</v>
      </c>
      <c r="AU105" s="167" t="s">
        <v>89</v>
      </c>
      <c r="AV105" s="14" t="s">
        <v>169</v>
      </c>
      <c r="AW105" s="14" t="s">
        <v>40</v>
      </c>
      <c r="AX105" s="14" t="s">
        <v>87</v>
      </c>
      <c r="AY105" s="167" t="s">
        <v>143</v>
      </c>
    </row>
    <row r="106" spans="2:65" s="1" customFormat="1" ht="37.9" customHeight="1">
      <c r="B106" s="129"/>
      <c r="C106" s="130" t="s">
        <v>169</v>
      </c>
      <c r="D106" s="130" t="s">
        <v>146</v>
      </c>
      <c r="E106" s="131" t="s">
        <v>235</v>
      </c>
      <c r="F106" s="132" t="s">
        <v>236</v>
      </c>
      <c r="G106" s="133" t="s">
        <v>196</v>
      </c>
      <c r="H106" s="134">
        <v>4.9160000000000004</v>
      </c>
      <c r="I106" s="135"/>
      <c r="J106" s="136">
        <f>ROUND(I106*H106,2)</f>
        <v>0</v>
      </c>
      <c r="K106" s="132" t="s">
        <v>150</v>
      </c>
      <c r="L106" s="34"/>
      <c r="M106" s="137" t="s">
        <v>3</v>
      </c>
      <c r="N106" s="138" t="s">
        <v>50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169</v>
      </c>
      <c r="AT106" s="141" t="s">
        <v>146</v>
      </c>
      <c r="AU106" s="141" t="s">
        <v>89</v>
      </c>
      <c r="AY106" s="18" t="s">
        <v>143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8" t="s">
        <v>87</v>
      </c>
      <c r="BK106" s="142">
        <f>ROUND(I106*H106,2)</f>
        <v>0</v>
      </c>
      <c r="BL106" s="18" t="s">
        <v>169</v>
      </c>
      <c r="BM106" s="141" t="s">
        <v>237</v>
      </c>
    </row>
    <row r="107" spans="2:65" s="1" customFormat="1" ht="11.25">
      <c r="B107" s="34"/>
      <c r="D107" s="143" t="s">
        <v>153</v>
      </c>
      <c r="F107" s="144" t="s">
        <v>238</v>
      </c>
      <c r="I107" s="145"/>
      <c r="L107" s="34"/>
      <c r="M107" s="146"/>
      <c r="T107" s="55"/>
      <c r="AT107" s="18" t="s">
        <v>153</v>
      </c>
      <c r="AU107" s="18" t="s">
        <v>89</v>
      </c>
    </row>
    <row r="108" spans="2:65" s="12" customFormat="1" ht="11.25">
      <c r="B108" s="153"/>
      <c r="D108" s="147" t="s">
        <v>216</v>
      </c>
      <c r="E108" s="154" t="s">
        <v>3</v>
      </c>
      <c r="F108" s="155" t="s">
        <v>239</v>
      </c>
      <c r="H108" s="154" t="s">
        <v>3</v>
      </c>
      <c r="I108" s="156"/>
      <c r="L108" s="153"/>
      <c r="M108" s="157"/>
      <c r="T108" s="158"/>
      <c r="AT108" s="154" t="s">
        <v>216</v>
      </c>
      <c r="AU108" s="154" t="s">
        <v>89</v>
      </c>
      <c r="AV108" s="12" t="s">
        <v>87</v>
      </c>
      <c r="AW108" s="12" t="s">
        <v>40</v>
      </c>
      <c r="AX108" s="12" t="s">
        <v>79</v>
      </c>
      <c r="AY108" s="154" t="s">
        <v>143</v>
      </c>
    </row>
    <row r="109" spans="2:65" s="13" customFormat="1" ht="11.25">
      <c r="B109" s="159"/>
      <c r="D109" s="147" t="s">
        <v>216</v>
      </c>
      <c r="E109" s="160" t="s">
        <v>3</v>
      </c>
      <c r="F109" s="161" t="s">
        <v>240</v>
      </c>
      <c r="H109" s="162">
        <v>4.9160000000000004</v>
      </c>
      <c r="I109" s="163"/>
      <c r="L109" s="159"/>
      <c r="M109" s="164"/>
      <c r="T109" s="165"/>
      <c r="AT109" s="160" t="s">
        <v>216</v>
      </c>
      <c r="AU109" s="160" t="s">
        <v>89</v>
      </c>
      <c r="AV109" s="13" t="s">
        <v>89</v>
      </c>
      <c r="AW109" s="13" t="s">
        <v>40</v>
      </c>
      <c r="AX109" s="13" t="s">
        <v>79</v>
      </c>
      <c r="AY109" s="160" t="s">
        <v>143</v>
      </c>
    </row>
    <row r="110" spans="2:65" s="14" customFormat="1" ht="11.25">
      <c r="B110" s="166"/>
      <c r="D110" s="147" t="s">
        <v>216</v>
      </c>
      <c r="E110" s="167" t="s">
        <v>3</v>
      </c>
      <c r="F110" s="168" t="s">
        <v>219</v>
      </c>
      <c r="H110" s="169">
        <v>4.9160000000000004</v>
      </c>
      <c r="I110" s="170"/>
      <c r="L110" s="166"/>
      <c r="M110" s="171"/>
      <c r="T110" s="172"/>
      <c r="AT110" s="167" t="s">
        <v>216</v>
      </c>
      <c r="AU110" s="167" t="s">
        <v>89</v>
      </c>
      <c r="AV110" s="14" t="s">
        <v>169</v>
      </c>
      <c r="AW110" s="14" t="s">
        <v>40</v>
      </c>
      <c r="AX110" s="14" t="s">
        <v>87</v>
      </c>
      <c r="AY110" s="167" t="s">
        <v>143</v>
      </c>
    </row>
    <row r="111" spans="2:65" s="1" customFormat="1" ht="37.9" customHeight="1">
      <c r="B111" s="129"/>
      <c r="C111" s="130" t="s">
        <v>142</v>
      </c>
      <c r="D111" s="130" t="s">
        <v>146</v>
      </c>
      <c r="E111" s="131" t="s">
        <v>241</v>
      </c>
      <c r="F111" s="132" t="s">
        <v>242</v>
      </c>
      <c r="G111" s="133" t="s">
        <v>196</v>
      </c>
      <c r="H111" s="134">
        <v>37.573999999999998</v>
      </c>
      <c r="I111" s="135"/>
      <c r="J111" s="136">
        <f>ROUND(I111*H111,2)</f>
        <v>0</v>
      </c>
      <c r="K111" s="132" t="s">
        <v>150</v>
      </c>
      <c r="L111" s="34"/>
      <c r="M111" s="137" t="s">
        <v>3</v>
      </c>
      <c r="N111" s="138" t="s">
        <v>50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169</v>
      </c>
      <c r="AT111" s="141" t="s">
        <v>146</v>
      </c>
      <c r="AU111" s="141" t="s">
        <v>89</v>
      </c>
      <c r="AY111" s="18" t="s">
        <v>143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8" t="s">
        <v>87</v>
      </c>
      <c r="BK111" s="142">
        <f>ROUND(I111*H111,2)</f>
        <v>0</v>
      </c>
      <c r="BL111" s="18" t="s">
        <v>169</v>
      </c>
      <c r="BM111" s="141" t="s">
        <v>243</v>
      </c>
    </row>
    <row r="112" spans="2:65" s="1" customFormat="1" ht="11.25">
      <c r="B112" s="34"/>
      <c r="D112" s="143" t="s">
        <v>153</v>
      </c>
      <c r="F112" s="144" t="s">
        <v>244</v>
      </c>
      <c r="I112" s="145"/>
      <c r="L112" s="34"/>
      <c r="M112" s="146"/>
      <c r="T112" s="55"/>
      <c r="AT112" s="18" t="s">
        <v>153</v>
      </c>
      <c r="AU112" s="18" t="s">
        <v>89</v>
      </c>
    </row>
    <row r="113" spans="2:65" s="12" customFormat="1" ht="11.25">
      <c r="B113" s="153"/>
      <c r="D113" s="147" t="s">
        <v>216</v>
      </c>
      <c r="E113" s="154" t="s">
        <v>3</v>
      </c>
      <c r="F113" s="155" t="s">
        <v>245</v>
      </c>
      <c r="H113" s="154" t="s">
        <v>3</v>
      </c>
      <c r="I113" s="156"/>
      <c r="L113" s="153"/>
      <c r="M113" s="157"/>
      <c r="T113" s="158"/>
      <c r="AT113" s="154" t="s">
        <v>216</v>
      </c>
      <c r="AU113" s="154" t="s">
        <v>89</v>
      </c>
      <c r="AV113" s="12" t="s">
        <v>87</v>
      </c>
      <c r="AW113" s="12" t="s">
        <v>40</v>
      </c>
      <c r="AX113" s="12" t="s">
        <v>79</v>
      </c>
      <c r="AY113" s="154" t="s">
        <v>143</v>
      </c>
    </row>
    <row r="114" spans="2:65" s="13" customFormat="1" ht="11.25">
      <c r="B114" s="159"/>
      <c r="D114" s="147" t="s">
        <v>216</v>
      </c>
      <c r="E114" s="160" t="s">
        <v>3</v>
      </c>
      <c r="F114" s="161" t="s">
        <v>246</v>
      </c>
      <c r="H114" s="162">
        <v>37.573999999999998</v>
      </c>
      <c r="I114" s="163"/>
      <c r="L114" s="159"/>
      <c r="M114" s="164"/>
      <c r="T114" s="165"/>
      <c r="AT114" s="160" t="s">
        <v>216</v>
      </c>
      <c r="AU114" s="160" t="s">
        <v>89</v>
      </c>
      <c r="AV114" s="13" t="s">
        <v>89</v>
      </c>
      <c r="AW114" s="13" t="s">
        <v>40</v>
      </c>
      <c r="AX114" s="13" t="s">
        <v>87</v>
      </c>
      <c r="AY114" s="160" t="s">
        <v>143</v>
      </c>
    </row>
    <row r="115" spans="2:65" s="1" customFormat="1" ht="37.9" customHeight="1">
      <c r="B115" s="129"/>
      <c r="C115" s="130" t="s">
        <v>182</v>
      </c>
      <c r="D115" s="130" t="s">
        <v>146</v>
      </c>
      <c r="E115" s="131" t="s">
        <v>247</v>
      </c>
      <c r="F115" s="132" t="s">
        <v>248</v>
      </c>
      <c r="G115" s="133" t="s">
        <v>196</v>
      </c>
      <c r="H115" s="134">
        <v>112.72199999999999</v>
      </c>
      <c r="I115" s="135"/>
      <c r="J115" s="136">
        <f>ROUND(I115*H115,2)</f>
        <v>0</v>
      </c>
      <c r="K115" s="132" t="s">
        <v>150</v>
      </c>
      <c r="L115" s="34"/>
      <c r="M115" s="137" t="s">
        <v>3</v>
      </c>
      <c r="N115" s="138" t="s">
        <v>50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169</v>
      </c>
      <c r="AT115" s="141" t="s">
        <v>146</v>
      </c>
      <c r="AU115" s="141" t="s">
        <v>89</v>
      </c>
      <c r="AY115" s="18" t="s">
        <v>143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8" t="s">
        <v>87</v>
      </c>
      <c r="BK115" s="142">
        <f>ROUND(I115*H115,2)</f>
        <v>0</v>
      </c>
      <c r="BL115" s="18" t="s">
        <v>169</v>
      </c>
      <c r="BM115" s="141" t="s">
        <v>249</v>
      </c>
    </row>
    <row r="116" spans="2:65" s="1" customFormat="1" ht="11.25">
      <c r="B116" s="34"/>
      <c r="D116" s="143" t="s">
        <v>153</v>
      </c>
      <c r="F116" s="144" t="s">
        <v>250</v>
      </c>
      <c r="I116" s="145"/>
      <c r="L116" s="34"/>
      <c r="M116" s="146"/>
      <c r="T116" s="55"/>
      <c r="AT116" s="18" t="s">
        <v>153</v>
      </c>
      <c r="AU116" s="18" t="s">
        <v>89</v>
      </c>
    </row>
    <row r="117" spans="2:65" s="12" customFormat="1" ht="11.25">
      <c r="B117" s="153"/>
      <c r="D117" s="147" t="s">
        <v>216</v>
      </c>
      <c r="E117" s="154" t="s">
        <v>3</v>
      </c>
      <c r="F117" s="155" t="s">
        <v>251</v>
      </c>
      <c r="H117" s="154" t="s">
        <v>3</v>
      </c>
      <c r="I117" s="156"/>
      <c r="L117" s="153"/>
      <c r="M117" s="157"/>
      <c r="T117" s="158"/>
      <c r="AT117" s="154" t="s">
        <v>216</v>
      </c>
      <c r="AU117" s="154" t="s">
        <v>89</v>
      </c>
      <c r="AV117" s="12" t="s">
        <v>87</v>
      </c>
      <c r="AW117" s="12" t="s">
        <v>40</v>
      </c>
      <c r="AX117" s="12" t="s">
        <v>79</v>
      </c>
      <c r="AY117" s="154" t="s">
        <v>143</v>
      </c>
    </row>
    <row r="118" spans="2:65" s="13" customFormat="1" ht="11.25">
      <c r="B118" s="159"/>
      <c r="D118" s="147" t="s">
        <v>216</v>
      </c>
      <c r="E118" s="160" t="s">
        <v>3</v>
      </c>
      <c r="F118" s="161" t="s">
        <v>252</v>
      </c>
      <c r="H118" s="162">
        <v>112.72199999999999</v>
      </c>
      <c r="I118" s="163"/>
      <c r="L118" s="159"/>
      <c r="M118" s="164"/>
      <c r="T118" s="165"/>
      <c r="AT118" s="160" t="s">
        <v>216</v>
      </c>
      <c r="AU118" s="160" t="s">
        <v>89</v>
      </c>
      <c r="AV118" s="13" t="s">
        <v>89</v>
      </c>
      <c r="AW118" s="13" t="s">
        <v>40</v>
      </c>
      <c r="AX118" s="13" t="s">
        <v>79</v>
      </c>
      <c r="AY118" s="160" t="s">
        <v>143</v>
      </c>
    </row>
    <row r="119" spans="2:65" s="14" customFormat="1" ht="11.25">
      <c r="B119" s="166"/>
      <c r="D119" s="147" t="s">
        <v>216</v>
      </c>
      <c r="E119" s="167" t="s">
        <v>3</v>
      </c>
      <c r="F119" s="168" t="s">
        <v>219</v>
      </c>
      <c r="H119" s="169">
        <v>112.72199999999999</v>
      </c>
      <c r="I119" s="170"/>
      <c r="L119" s="166"/>
      <c r="M119" s="171"/>
      <c r="T119" s="172"/>
      <c r="AT119" s="167" t="s">
        <v>216</v>
      </c>
      <c r="AU119" s="167" t="s">
        <v>89</v>
      </c>
      <c r="AV119" s="14" t="s">
        <v>169</v>
      </c>
      <c r="AW119" s="14" t="s">
        <v>40</v>
      </c>
      <c r="AX119" s="14" t="s">
        <v>87</v>
      </c>
      <c r="AY119" s="167" t="s">
        <v>143</v>
      </c>
    </row>
    <row r="120" spans="2:65" s="1" customFormat="1" ht="24.2" customHeight="1">
      <c r="B120" s="129"/>
      <c r="C120" s="130" t="s">
        <v>189</v>
      </c>
      <c r="D120" s="130" t="s">
        <v>146</v>
      </c>
      <c r="E120" s="131" t="s">
        <v>253</v>
      </c>
      <c r="F120" s="132" t="s">
        <v>254</v>
      </c>
      <c r="G120" s="133" t="s">
        <v>196</v>
      </c>
      <c r="H120" s="134">
        <v>2.4580000000000002</v>
      </c>
      <c r="I120" s="135"/>
      <c r="J120" s="136">
        <f>ROUND(I120*H120,2)</f>
        <v>0</v>
      </c>
      <c r="K120" s="132" t="s">
        <v>150</v>
      </c>
      <c r="L120" s="34"/>
      <c r="M120" s="137" t="s">
        <v>3</v>
      </c>
      <c r="N120" s="138" t="s">
        <v>50</v>
      </c>
      <c r="P120" s="139">
        <f>O120*H120</f>
        <v>0</v>
      </c>
      <c r="Q120" s="139">
        <v>0</v>
      </c>
      <c r="R120" s="139">
        <f>Q120*H120</f>
        <v>0</v>
      </c>
      <c r="S120" s="139">
        <v>0</v>
      </c>
      <c r="T120" s="140">
        <f>S120*H120</f>
        <v>0</v>
      </c>
      <c r="AR120" s="141" t="s">
        <v>169</v>
      </c>
      <c r="AT120" s="141" t="s">
        <v>146</v>
      </c>
      <c r="AU120" s="141" t="s">
        <v>89</v>
      </c>
      <c r="AY120" s="18" t="s">
        <v>143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8" t="s">
        <v>87</v>
      </c>
      <c r="BK120" s="142">
        <f>ROUND(I120*H120,2)</f>
        <v>0</v>
      </c>
      <c r="BL120" s="18" t="s">
        <v>169</v>
      </c>
      <c r="BM120" s="141" t="s">
        <v>255</v>
      </c>
    </row>
    <row r="121" spans="2:65" s="1" customFormat="1" ht="11.25">
      <c r="B121" s="34"/>
      <c r="D121" s="143" t="s">
        <v>153</v>
      </c>
      <c r="F121" s="144" t="s">
        <v>256</v>
      </c>
      <c r="I121" s="145"/>
      <c r="L121" s="34"/>
      <c r="M121" s="146"/>
      <c r="T121" s="55"/>
      <c r="AT121" s="18" t="s">
        <v>153</v>
      </c>
      <c r="AU121" s="18" t="s">
        <v>89</v>
      </c>
    </row>
    <row r="122" spans="2:65" s="12" customFormat="1" ht="11.25">
      <c r="B122" s="153"/>
      <c r="D122" s="147" t="s">
        <v>216</v>
      </c>
      <c r="E122" s="154" t="s">
        <v>3</v>
      </c>
      <c r="F122" s="155" t="s">
        <v>257</v>
      </c>
      <c r="H122" s="154" t="s">
        <v>3</v>
      </c>
      <c r="I122" s="156"/>
      <c r="L122" s="153"/>
      <c r="M122" s="157"/>
      <c r="T122" s="158"/>
      <c r="AT122" s="154" t="s">
        <v>216</v>
      </c>
      <c r="AU122" s="154" t="s">
        <v>89</v>
      </c>
      <c r="AV122" s="12" t="s">
        <v>87</v>
      </c>
      <c r="AW122" s="12" t="s">
        <v>40</v>
      </c>
      <c r="AX122" s="12" t="s">
        <v>79</v>
      </c>
      <c r="AY122" s="154" t="s">
        <v>143</v>
      </c>
    </row>
    <row r="123" spans="2:65" s="13" customFormat="1" ht="11.25">
      <c r="B123" s="159"/>
      <c r="D123" s="147" t="s">
        <v>216</v>
      </c>
      <c r="E123" s="160" t="s">
        <v>3</v>
      </c>
      <c r="F123" s="161" t="s">
        <v>198</v>
      </c>
      <c r="H123" s="162">
        <v>2.4580000000000002</v>
      </c>
      <c r="I123" s="163"/>
      <c r="L123" s="159"/>
      <c r="M123" s="164"/>
      <c r="T123" s="165"/>
      <c r="AT123" s="160" t="s">
        <v>216</v>
      </c>
      <c r="AU123" s="160" t="s">
        <v>89</v>
      </c>
      <c r="AV123" s="13" t="s">
        <v>89</v>
      </c>
      <c r="AW123" s="13" t="s">
        <v>40</v>
      </c>
      <c r="AX123" s="13" t="s">
        <v>79</v>
      </c>
      <c r="AY123" s="160" t="s">
        <v>143</v>
      </c>
    </row>
    <row r="124" spans="2:65" s="14" customFormat="1" ht="11.25">
      <c r="B124" s="166"/>
      <c r="D124" s="147" t="s">
        <v>216</v>
      </c>
      <c r="E124" s="167" t="s">
        <v>3</v>
      </c>
      <c r="F124" s="168" t="s">
        <v>219</v>
      </c>
      <c r="H124" s="169">
        <v>2.4580000000000002</v>
      </c>
      <c r="I124" s="170"/>
      <c r="L124" s="166"/>
      <c r="M124" s="171"/>
      <c r="T124" s="172"/>
      <c r="AT124" s="167" t="s">
        <v>216</v>
      </c>
      <c r="AU124" s="167" t="s">
        <v>89</v>
      </c>
      <c r="AV124" s="14" t="s">
        <v>169</v>
      </c>
      <c r="AW124" s="14" t="s">
        <v>40</v>
      </c>
      <c r="AX124" s="14" t="s">
        <v>87</v>
      </c>
      <c r="AY124" s="167" t="s">
        <v>143</v>
      </c>
    </row>
    <row r="125" spans="2:65" s="1" customFormat="1" ht="24.2" customHeight="1">
      <c r="B125" s="129"/>
      <c r="C125" s="130" t="s">
        <v>258</v>
      </c>
      <c r="D125" s="130" t="s">
        <v>146</v>
      </c>
      <c r="E125" s="131" t="s">
        <v>259</v>
      </c>
      <c r="F125" s="132" t="s">
        <v>260</v>
      </c>
      <c r="G125" s="133" t="s">
        <v>261</v>
      </c>
      <c r="H125" s="134">
        <v>63.875999999999998</v>
      </c>
      <c r="I125" s="135"/>
      <c r="J125" s="136">
        <f>ROUND(I125*H125,2)</f>
        <v>0</v>
      </c>
      <c r="K125" s="132" t="s">
        <v>150</v>
      </c>
      <c r="L125" s="34"/>
      <c r="M125" s="137" t="s">
        <v>3</v>
      </c>
      <c r="N125" s="138" t="s">
        <v>50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169</v>
      </c>
      <c r="AT125" s="141" t="s">
        <v>146</v>
      </c>
      <c r="AU125" s="141" t="s">
        <v>89</v>
      </c>
      <c r="AY125" s="18" t="s">
        <v>143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8" t="s">
        <v>87</v>
      </c>
      <c r="BK125" s="142">
        <f>ROUND(I125*H125,2)</f>
        <v>0</v>
      </c>
      <c r="BL125" s="18" t="s">
        <v>169</v>
      </c>
      <c r="BM125" s="141" t="s">
        <v>262</v>
      </c>
    </row>
    <row r="126" spans="2:65" s="1" customFormat="1" ht="11.25">
      <c r="B126" s="34"/>
      <c r="D126" s="143" t="s">
        <v>153</v>
      </c>
      <c r="F126" s="144" t="s">
        <v>263</v>
      </c>
      <c r="I126" s="145"/>
      <c r="L126" s="34"/>
      <c r="M126" s="146"/>
      <c r="T126" s="55"/>
      <c r="AT126" s="18" t="s">
        <v>153</v>
      </c>
      <c r="AU126" s="18" t="s">
        <v>89</v>
      </c>
    </row>
    <row r="127" spans="2:65" s="12" customFormat="1" ht="11.25">
      <c r="B127" s="153"/>
      <c r="D127" s="147" t="s">
        <v>216</v>
      </c>
      <c r="E127" s="154" t="s">
        <v>3</v>
      </c>
      <c r="F127" s="155" t="s">
        <v>264</v>
      </c>
      <c r="H127" s="154" t="s">
        <v>3</v>
      </c>
      <c r="I127" s="156"/>
      <c r="L127" s="153"/>
      <c r="M127" s="157"/>
      <c r="T127" s="158"/>
      <c r="AT127" s="154" t="s">
        <v>216</v>
      </c>
      <c r="AU127" s="154" t="s">
        <v>89</v>
      </c>
      <c r="AV127" s="12" t="s">
        <v>87</v>
      </c>
      <c r="AW127" s="12" t="s">
        <v>40</v>
      </c>
      <c r="AX127" s="12" t="s">
        <v>79</v>
      </c>
      <c r="AY127" s="154" t="s">
        <v>143</v>
      </c>
    </row>
    <row r="128" spans="2:65" s="13" customFormat="1" ht="11.25">
      <c r="B128" s="159"/>
      <c r="D128" s="147" t="s">
        <v>216</v>
      </c>
      <c r="E128" s="160" t="s">
        <v>3</v>
      </c>
      <c r="F128" s="161" t="s">
        <v>265</v>
      </c>
      <c r="H128" s="162">
        <v>63.875999999999998</v>
      </c>
      <c r="I128" s="163"/>
      <c r="L128" s="159"/>
      <c r="M128" s="164"/>
      <c r="T128" s="165"/>
      <c r="AT128" s="160" t="s">
        <v>216</v>
      </c>
      <c r="AU128" s="160" t="s">
        <v>89</v>
      </c>
      <c r="AV128" s="13" t="s">
        <v>89</v>
      </c>
      <c r="AW128" s="13" t="s">
        <v>40</v>
      </c>
      <c r="AX128" s="13" t="s">
        <v>79</v>
      </c>
      <c r="AY128" s="160" t="s">
        <v>143</v>
      </c>
    </row>
    <row r="129" spans="2:65" s="14" customFormat="1" ht="11.25">
      <c r="B129" s="166"/>
      <c r="D129" s="147" t="s">
        <v>216</v>
      </c>
      <c r="E129" s="167" t="s">
        <v>3</v>
      </c>
      <c r="F129" s="168" t="s">
        <v>219</v>
      </c>
      <c r="H129" s="169">
        <v>63.875999999999998</v>
      </c>
      <c r="I129" s="170"/>
      <c r="L129" s="166"/>
      <c r="M129" s="171"/>
      <c r="T129" s="172"/>
      <c r="AT129" s="167" t="s">
        <v>216</v>
      </c>
      <c r="AU129" s="167" t="s">
        <v>89</v>
      </c>
      <c r="AV129" s="14" t="s">
        <v>169</v>
      </c>
      <c r="AW129" s="14" t="s">
        <v>40</v>
      </c>
      <c r="AX129" s="14" t="s">
        <v>87</v>
      </c>
      <c r="AY129" s="167" t="s">
        <v>143</v>
      </c>
    </row>
    <row r="130" spans="2:65" s="1" customFormat="1" ht="24.2" customHeight="1">
      <c r="B130" s="129"/>
      <c r="C130" s="130" t="s">
        <v>266</v>
      </c>
      <c r="D130" s="130" t="s">
        <v>146</v>
      </c>
      <c r="E130" s="131" t="s">
        <v>267</v>
      </c>
      <c r="F130" s="132" t="s">
        <v>268</v>
      </c>
      <c r="G130" s="133" t="s">
        <v>196</v>
      </c>
      <c r="H130" s="134">
        <v>2.4580000000000002</v>
      </c>
      <c r="I130" s="135"/>
      <c r="J130" s="136">
        <f>ROUND(I130*H130,2)</f>
        <v>0</v>
      </c>
      <c r="K130" s="132" t="s">
        <v>150</v>
      </c>
      <c r="L130" s="34"/>
      <c r="M130" s="137" t="s">
        <v>3</v>
      </c>
      <c r="N130" s="138" t="s">
        <v>50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169</v>
      </c>
      <c r="AT130" s="141" t="s">
        <v>146</v>
      </c>
      <c r="AU130" s="141" t="s">
        <v>89</v>
      </c>
      <c r="AY130" s="18" t="s">
        <v>143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8" t="s">
        <v>87</v>
      </c>
      <c r="BK130" s="142">
        <f>ROUND(I130*H130,2)</f>
        <v>0</v>
      </c>
      <c r="BL130" s="18" t="s">
        <v>169</v>
      </c>
      <c r="BM130" s="141" t="s">
        <v>269</v>
      </c>
    </row>
    <row r="131" spans="2:65" s="1" customFormat="1" ht="11.25">
      <c r="B131" s="34"/>
      <c r="D131" s="143" t="s">
        <v>153</v>
      </c>
      <c r="F131" s="144" t="s">
        <v>270</v>
      </c>
      <c r="I131" s="145"/>
      <c r="L131" s="34"/>
      <c r="M131" s="146"/>
      <c r="T131" s="55"/>
      <c r="AT131" s="18" t="s">
        <v>153</v>
      </c>
      <c r="AU131" s="18" t="s">
        <v>89</v>
      </c>
    </row>
    <row r="132" spans="2:65" s="12" customFormat="1" ht="11.25">
      <c r="B132" s="153"/>
      <c r="D132" s="147" t="s">
        <v>216</v>
      </c>
      <c r="E132" s="154" t="s">
        <v>3</v>
      </c>
      <c r="F132" s="155" t="s">
        <v>271</v>
      </c>
      <c r="H132" s="154" t="s">
        <v>3</v>
      </c>
      <c r="I132" s="156"/>
      <c r="L132" s="153"/>
      <c r="M132" s="157"/>
      <c r="T132" s="158"/>
      <c r="AT132" s="154" t="s">
        <v>216</v>
      </c>
      <c r="AU132" s="154" t="s">
        <v>89</v>
      </c>
      <c r="AV132" s="12" t="s">
        <v>87</v>
      </c>
      <c r="AW132" s="12" t="s">
        <v>40</v>
      </c>
      <c r="AX132" s="12" t="s">
        <v>79</v>
      </c>
      <c r="AY132" s="154" t="s">
        <v>143</v>
      </c>
    </row>
    <row r="133" spans="2:65" s="13" customFormat="1" ht="11.25">
      <c r="B133" s="159"/>
      <c r="D133" s="147" t="s">
        <v>216</v>
      </c>
      <c r="E133" s="160" t="s">
        <v>3</v>
      </c>
      <c r="F133" s="161" t="s">
        <v>198</v>
      </c>
      <c r="H133" s="162">
        <v>2.4580000000000002</v>
      </c>
      <c r="I133" s="163"/>
      <c r="L133" s="159"/>
      <c r="M133" s="164"/>
      <c r="T133" s="165"/>
      <c r="AT133" s="160" t="s">
        <v>216</v>
      </c>
      <c r="AU133" s="160" t="s">
        <v>89</v>
      </c>
      <c r="AV133" s="13" t="s">
        <v>89</v>
      </c>
      <c r="AW133" s="13" t="s">
        <v>40</v>
      </c>
      <c r="AX133" s="13" t="s">
        <v>79</v>
      </c>
      <c r="AY133" s="160" t="s">
        <v>143</v>
      </c>
    </row>
    <row r="134" spans="2:65" s="14" customFormat="1" ht="11.25">
      <c r="B134" s="166"/>
      <c r="D134" s="147" t="s">
        <v>216</v>
      </c>
      <c r="E134" s="167" t="s">
        <v>3</v>
      </c>
      <c r="F134" s="168" t="s">
        <v>219</v>
      </c>
      <c r="H134" s="169">
        <v>2.4580000000000002</v>
      </c>
      <c r="I134" s="170"/>
      <c r="L134" s="166"/>
      <c r="M134" s="171"/>
      <c r="T134" s="172"/>
      <c r="AT134" s="167" t="s">
        <v>216</v>
      </c>
      <c r="AU134" s="167" t="s">
        <v>89</v>
      </c>
      <c r="AV134" s="14" t="s">
        <v>169</v>
      </c>
      <c r="AW134" s="14" t="s">
        <v>40</v>
      </c>
      <c r="AX134" s="14" t="s">
        <v>87</v>
      </c>
      <c r="AY134" s="167" t="s">
        <v>143</v>
      </c>
    </row>
    <row r="135" spans="2:65" s="1" customFormat="1" ht="24.2" customHeight="1">
      <c r="B135" s="129"/>
      <c r="C135" s="130" t="s">
        <v>272</v>
      </c>
      <c r="D135" s="130" t="s">
        <v>146</v>
      </c>
      <c r="E135" s="131" t="s">
        <v>273</v>
      </c>
      <c r="F135" s="132" t="s">
        <v>274</v>
      </c>
      <c r="G135" s="133" t="s">
        <v>196</v>
      </c>
      <c r="H135" s="134">
        <v>2.4580000000000002</v>
      </c>
      <c r="I135" s="135"/>
      <c r="J135" s="136">
        <f>ROUND(I135*H135,2)</f>
        <v>0</v>
      </c>
      <c r="K135" s="132" t="s">
        <v>150</v>
      </c>
      <c r="L135" s="34"/>
      <c r="M135" s="137" t="s">
        <v>3</v>
      </c>
      <c r="N135" s="138" t="s">
        <v>50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169</v>
      </c>
      <c r="AT135" s="141" t="s">
        <v>146</v>
      </c>
      <c r="AU135" s="141" t="s">
        <v>89</v>
      </c>
      <c r="AY135" s="18" t="s">
        <v>143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8" t="s">
        <v>87</v>
      </c>
      <c r="BK135" s="142">
        <f>ROUND(I135*H135,2)</f>
        <v>0</v>
      </c>
      <c r="BL135" s="18" t="s">
        <v>169</v>
      </c>
      <c r="BM135" s="141" t="s">
        <v>275</v>
      </c>
    </row>
    <row r="136" spans="2:65" s="1" customFormat="1" ht="11.25">
      <c r="B136" s="34"/>
      <c r="D136" s="143" t="s">
        <v>153</v>
      </c>
      <c r="F136" s="144" t="s">
        <v>276</v>
      </c>
      <c r="I136" s="145"/>
      <c r="L136" s="34"/>
      <c r="M136" s="146"/>
      <c r="T136" s="55"/>
      <c r="AT136" s="18" t="s">
        <v>153</v>
      </c>
      <c r="AU136" s="18" t="s">
        <v>89</v>
      </c>
    </row>
    <row r="137" spans="2:65" s="12" customFormat="1" ht="11.25">
      <c r="B137" s="153"/>
      <c r="D137" s="147" t="s">
        <v>216</v>
      </c>
      <c r="E137" s="154" t="s">
        <v>3</v>
      </c>
      <c r="F137" s="155" t="s">
        <v>277</v>
      </c>
      <c r="H137" s="154" t="s">
        <v>3</v>
      </c>
      <c r="I137" s="156"/>
      <c r="L137" s="153"/>
      <c r="M137" s="157"/>
      <c r="T137" s="158"/>
      <c r="AT137" s="154" t="s">
        <v>216</v>
      </c>
      <c r="AU137" s="154" t="s">
        <v>89</v>
      </c>
      <c r="AV137" s="12" t="s">
        <v>87</v>
      </c>
      <c r="AW137" s="12" t="s">
        <v>40</v>
      </c>
      <c r="AX137" s="12" t="s">
        <v>79</v>
      </c>
      <c r="AY137" s="154" t="s">
        <v>143</v>
      </c>
    </row>
    <row r="138" spans="2:65" s="13" customFormat="1" ht="11.25">
      <c r="B138" s="159"/>
      <c r="D138" s="147" t="s">
        <v>216</v>
      </c>
      <c r="E138" s="160" t="s">
        <v>3</v>
      </c>
      <c r="F138" s="161" t="s">
        <v>278</v>
      </c>
      <c r="H138" s="162">
        <v>2.4580000000000002</v>
      </c>
      <c r="I138" s="163"/>
      <c r="L138" s="159"/>
      <c r="M138" s="164"/>
      <c r="T138" s="165"/>
      <c r="AT138" s="160" t="s">
        <v>216</v>
      </c>
      <c r="AU138" s="160" t="s">
        <v>89</v>
      </c>
      <c r="AV138" s="13" t="s">
        <v>89</v>
      </c>
      <c r="AW138" s="13" t="s">
        <v>40</v>
      </c>
      <c r="AX138" s="13" t="s">
        <v>79</v>
      </c>
      <c r="AY138" s="160" t="s">
        <v>143</v>
      </c>
    </row>
    <row r="139" spans="2:65" s="14" customFormat="1" ht="11.25">
      <c r="B139" s="166"/>
      <c r="D139" s="147" t="s">
        <v>216</v>
      </c>
      <c r="E139" s="167" t="s">
        <v>198</v>
      </c>
      <c r="F139" s="168" t="s">
        <v>219</v>
      </c>
      <c r="H139" s="169">
        <v>2.4580000000000002</v>
      </c>
      <c r="I139" s="170"/>
      <c r="L139" s="166"/>
      <c r="M139" s="171"/>
      <c r="T139" s="172"/>
      <c r="AT139" s="167" t="s">
        <v>216</v>
      </c>
      <c r="AU139" s="167" t="s">
        <v>89</v>
      </c>
      <c r="AV139" s="14" t="s">
        <v>169</v>
      </c>
      <c r="AW139" s="14" t="s">
        <v>40</v>
      </c>
      <c r="AX139" s="14" t="s">
        <v>87</v>
      </c>
      <c r="AY139" s="167" t="s">
        <v>143</v>
      </c>
    </row>
    <row r="140" spans="2:65" s="1" customFormat="1" ht="21.75" customHeight="1">
      <c r="B140" s="129"/>
      <c r="C140" s="130" t="s">
        <v>279</v>
      </c>
      <c r="D140" s="130" t="s">
        <v>146</v>
      </c>
      <c r="E140" s="131" t="s">
        <v>280</v>
      </c>
      <c r="F140" s="132" t="s">
        <v>281</v>
      </c>
      <c r="G140" s="133" t="s">
        <v>213</v>
      </c>
      <c r="H140" s="134">
        <v>93.17</v>
      </c>
      <c r="I140" s="135"/>
      <c r="J140" s="136">
        <f>ROUND(I140*H140,2)</f>
        <v>0</v>
      </c>
      <c r="K140" s="132" t="s">
        <v>150</v>
      </c>
      <c r="L140" s="34"/>
      <c r="M140" s="137" t="s">
        <v>3</v>
      </c>
      <c r="N140" s="138" t="s">
        <v>50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169</v>
      </c>
      <c r="AT140" s="141" t="s">
        <v>146</v>
      </c>
      <c r="AU140" s="141" t="s">
        <v>89</v>
      </c>
      <c r="AY140" s="18" t="s">
        <v>143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8" t="s">
        <v>87</v>
      </c>
      <c r="BK140" s="142">
        <f>ROUND(I140*H140,2)</f>
        <v>0</v>
      </c>
      <c r="BL140" s="18" t="s">
        <v>169</v>
      </c>
      <c r="BM140" s="141" t="s">
        <v>282</v>
      </c>
    </row>
    <row r="141" spans="2:65" s="1" customFormat="1" ht="11.25">
      <c r="B141" s="34"/>
      <c r="D141" s="143" t="s">
        <v>153</v>
      </c>
      <c r="F141" s="144" t="s">
        <v>283</v>
      </c>
      <c r="I141" s="145"/>
      <c r="L141" s="34"/>
      <c r="M141" s="146"/>
      <c r="T141" s="55"/>
      <c r="AT141" s="18" t="s">
        <v>153</v>
      </c>
      <c r="AU141" s="18" t="s">
        <v>89</v>
      </c>
    </row>
    <row r="142" spans="2:65" s="12" customFormat="1" ht="11.25">
      <c r="B142" s="153"/>
      <c r="D142" s="147" t="s">
        <v>216</v>
      </c>
      <c r="E142" s="154" t="s">
        <v>3</v>
      </c>
      <c r="F142" s="155" t="s">
        <v>284</v>
      </c>
      <c r="H142" s="154" t="s">
        <v>3</v>
      </c>
      <c r="I142" s="156"/>
      <c r="L142" s="153"/>
      <c r="M142" s="157"/>
      <c r="T142" s="158"/>
      <c r="AT142" s="154" t="s">
        <v>216</v>
      </c>
      <c r="AU142" s="154" t="s">
        <v>89</v>
      </c>
      <c r="AV142" s="12" t="s">
        <v>87</v>
      </c>
      <c r="AW142" s="12" t="s">
        <v>40</v>
      </c>
      <c r="AX142" s="12" t="s">
        <v>79</v>
      </c>
      <c r="AY142" s="154" t="s">
        <v>143</v>
      </c>
    </row>
    <row r="143" spans="2:65" s="12" customFormat="1" ht="11.25">
      <c r="B143" s="153"/>
      <c r="D143" s="147" t="s">
        <v>216</v>
      </c>
      <c r="E143" s="154" t="s">
        <v>3</v>
      </c>
      <c r="F143" s="155" t="s">
        <v>285</v>
      </c>
      <c r="H143" s="154" t="s">
        <v>3</v>
      </c>
      <c r="I143" s="156"/>
      <c r="L143" s="153"/>
      <c r="M143" s="157"/>
      <c r="T143" s="158"/>
      <c r="AT143" s="154" t="s">
        <v>216</v>
      </c>
      <c r="AU143" s="154" t="s">
        <v>89</v>
      </c>
      <c r="AV143" s="12" t="s">
        <v>87</v>
      </c>
      <c r="AW143" s="12" t="s">
        <v>40</v>
      </c>
      <c r="AX143" s="12" t="s">
        <v>79</v>
      </c>
      <c r="AY143" s="154" t="s">
        <v>143</v>
      </c>
    </row>
    <row r="144" spans="2:65" s="13" customFormat="1" ht="11.25">
      <c r="B144" s="159"/>
      <c r="D144" s="147" t="s">
        <v>216</v>
      </c>
      <c r="E144" s="160" t="s">
        <v>3</v>
      </c>
      <c r="F144" s="161" t="s">
        <v>286</v>
      </c>
      <c r="H144" s="162">
        <v>80.819999999999993</v>
      </c>
      <c r="I144" s="163"/>
      <c r="L144" s="159"/>
      <c r="M144" s="164"/>
      <c r="T144" s="165"/>
      <c r="AT144" s="160" t="s">
        <v>216</v>
      </c>
      <c r="AU144" s="160" t="s">
        <v>89</v>
      </c>
      <c r="AV144" s="13" t="s">
        <v>89</v>
      </c>
      <c r="AW144" s="13" t="s">
        <v>40</v>
      </c>
      <c r="AX144" s="13" t="s">
        <v>79</v>
      </c>
      <c r="AY144" s="160" t="s">
        <v>143</v>
      </c>
    </row>
    <row r="145" spans="2:65" s="12" customFormat="1" ht="11.25">
      <c r="B145" s="153"/>
      <c r="D145" s="147" t="s">
        <v>216</v>
      </c>
      <c r="E145" s="154" t="s">
        <v>3</v>
      </c>
      <c r="F145" s="155" t="s">
        <v>217</v>
      </c>
      <c r="H145" s="154" t="s">
        <v>3</v>
      </c>
      <c r="I145" s="156"/>
      <c r="L145" s="153"/>
      <c r="M145" s="157"/>
      <c r="T145" s="158"/>
      <c r="AT145" s="154" t="s">
        <v>216</v>
      </c>
      <c r="AU145" s="154" t="s">
        <v>89</v>
      </c>
      <c r="AV145" s="12" t="s">
        <v>87</v>
      </c>
      <c r="AW145" s="12" t="s">
        <v>40</v>
      </c>
      <c r="AX145" s="12" t="s">
        <v>79</v>
      </c>
      <c r="AY145" s="154" t="s">
        <v>143</v>
      </c>
    </row>
    <row r="146" spans="2:65" s="13" customFormat="1" ht="11.25">
      <c r="B146" s="159"/>
      <c r="D146" s="147" t="s">
        <v>216</v>
      </c>
      <c r="E146" s="160" t="s">
        <v>3</v>
      </c>
      <c r="F146" s="161" t="s">
        <v>218</v>
      </c>
      <c r="H146" s="162">
        <v>12.35</v>
      </c>
      <c r="I146" s="163"/>
      <c r="L146" s="159"/>
      <c r="M146" s="164"/>
      <c r="T146" s="165"/>
      <c r="AT146" s="160" t="s">
        <v>216</v>
      </c>
      <c r="AU146" s="160" t="s">
        <v>89</v>
      </c>
      <c r="AV146" s="13" t="s">
        <v>89</v>
      </c>
      <c r="AW146" s="13" t="s">
        <v>40</v>
      </c>
      <c r="AX146" s="13" t="s">
        <v>79</v>
      </c>
      <c r="AY146" s="160" t="s">
        <v>143</v>
      </c>
    </row>
    <row r="147" spans="2:65" s="14" customFormat="1" ht="11.25">
      <c r="B147" s="166"/>
      <c r="D147" s="147" t="s">
        <v>216</v>
      </c>
      <c r="E147" s="167" t="s">
        <v>3</v>
      </c>
      <c r="F147" s="168" t="s">
        <v>219</v>
      </c>
      <c r="H147" s="169">
        <v>93.169999999999987</v>
      </c>
      <c r="I147" s="170"/>
      <c r="L147" s="166"/>
      <c r="M147" s="171"/>
      <c r="T147" s="172"/>
      <c r="AT147" s="167" t="s">
        <v>216</v>
      </c>
      <c r="AU147" s="167" t="s">
        <v>89</v>
      </c>
      <c r="AV147" s="14" t="s">
        <v>169</v>
      </c>
      <c r="AW147" s="14" t="s">
        <v>40</v>
      </c>
      <c r="AX147" s="14" t="s">
        <v>87</v>
      </c>
      <c r="AY147" s="167" t="s">
        <v>143</v>
      </c>
    </row>
    <row r="148" spans="2:65" s="11" customFormat="1" ht="22.9" customHeight="1">
      <c r="B148" s="117"/>
      <c r="D148" s="118" t="s">
        <v>78</v>
      </c>
      <c r="E148" s="127" t="s">
        <v>142</v>
      </c>
      <c r="F148" s="127" t="s">
        <v>287</v>
      </c>
      <c r="I148" s="120"/>
      <c r="J148" s="128">
        <f>BK148</f>
        <v>0</v>
      </c>
      <c r="L148" s="117"/>
      <c r="M148" s="122"/>
      <c r="P148" s="123">
        <f>SUM(P149:P178)</f>
        <v>0</v>
      </c>
      <c r="R148" s="123">
        <f>SUM(R149:R178)</f>
        <v>35.416121000000004</v>
      </c>
      <c r="T148" s="124">
        <f>SUM(T149:T178)</f>
        <v>0</v>
      </c>
      <c r="AR148" s="118" t="s">
        <v>87</v>
      </c>
      <c r="AT148" s="125" t="s">
        <v>78</v>
      </c>
      <c r="AU148" s="125" t="s">
        <v>87</v>
      </c>
      <c r="AY148" s="118" t="s">
        <v>143</v>
      </c>
      <c r="BK148" s="126">
        <f>SUM(BK149:BK178)</f>
        <v>0</v>
      </c>
    </row>
    <row r="149" spans="2:65" s="1" customFormat="1" ht="21.75" customHeight="1">
      <c r="B149" s="129"/>
      <c r="C149" s="130" t="s">
        <v>9</v>
      </c>
      <c r="D149" s="130" t="s">
        <v>146</v>
      </c>
      <c r="E149" s="131" t="s">
        <v>288</v>
      </c>
      <c r="F149" s="132" t="s">
        <v>289</v>
      </c>
      <c r="G149" s="133" t="s">
        <v>213</v>
      </c>
      <c r="H149" s="134">
        <v>93.17</v>
      </c>
      <c r="I149" s="135"/>
      <c r="J149" s="136">
        <f>ROUND(I149*H149,2)</f>
        <v>0</v>
      </c>
      <c r="K149" s="132" t="s">
        <v>150</v>
      </c>
      <c r="L149" s="34"/>
      <c r="M149" s="137" t="s">
        <v>3</v>
      </c>
      <c r="N149" s="138" t="s">
        <v>50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169</v>
      </c>
      <c r="AT149" s="141" t="s">
        <v>146</v>
      </c>
      <c r="AU149" s="141" t="s">
        <v>89</v>
      </c>
      <c r="AY149" s="18" t="s">
        <v>143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8" t="s">
        <v>87</v>
      </c>
      <c r="BK149" s="142">
        <f>ROUND(I149*H149,2)</f>
        <v>0</v>
      </c>
      <c r="BL149" s="18" t="s">
        <v>169</v>
      </c>
      <c r="BM149" s="141" t="s">
        <v>290</v>
      </c>
    </row>
    <row r="150" spans="2:65" s="1" customFormat="1" ht="11.25">
      <c r="B150" s="34"/>
      <c r="D150" s="143" t="s">
        <v>153</v>
      </c>
      <c r="F150" s="144" t="s">
        <v>291</v>
      </c>
      <c r="I150" s="145"/>
      <c r="L150" s="34"/>
      <c r="M150" s="146"/>
      <c r="T150" s="55"/>
      <c r="AT150" s="18" t="s">
        <v>153</v>
      </c>
      <c r="AU150" s="18" t="s">
        <v>89</v>
      </c>
    </row>
    <row r="151" spans="2:65" s="12" customFormat="1" ht="11.25">
      <c r="B151" s="153"/>
      <c r="D151" s="147" t="s">
        <v>216</v>
      </c>
      <c r="E151" s="154" t="s">
        <v>3</v>
      </c>
      <c r="F151" s="155" t="s">
        <v>285</v>
      </c>
      <c r="H151" s="154" t="s">
        <v>3</v>
      </c>
      <c r="I151" s="156"/>
      <c r="L151" s="153"/>
      <c r="M151" s="157"/>
      <c r="T151" s="158"/>
      <c r="AT151" s="154" t="s">
        <v>216</v>
      </c>
      <c r="AU151" s="154" t="s">
        <v>89</v>
      </c>
      <c r="AV151" s="12" t="s">
        <v>87</v>
      </c>
      <c r="AW151" s="12" t="s">
        <v>40</v>
      </c>
      <c r="AX151" s="12" t="s">
        <v>79</v>
      </c>
      <c r="AY151" s="154" t="s">
        <v>143</v>
      </c>
    </row>
    <row r="152" spans="2:65" s="13" customFormat="1" ht="11.25">
      <c r="B152" s="159"/>
      <c r="D152" s="147" t="s">
        <v>216</v>
      </c>
      <c r="E152" s="160" t="s">
        <v>3</v>
      </c>
      <c r="F152" s="161" t="s">
        <v>286</v>
      </c>
      <c r="H152" s="162">
        <v>80.819999999999993</v>
      </c>
      <c r="I152" s="163"/>
      <c r="L152" s="159"/>
      <c r="M152" s="164"/>
      <c r="T152" s="165"/>
      <c r="AT152" s="160" t="s">
        <v>216</v>
      </c>
      <c r="AU152" s="160" t="s">
        <v>89</v>
      </c>
      <c r="AV152" s="13" t="s">
        <v>89</v>
      </c>
      <c r="AW152" s="13" t="s">
        <v>40</v>
      </c>
      <c r="AX152" s="13" t="s">
        <v>79</v>
      </c>
      <c r="AY152" s="160" t="s">
        <v>143</v>
      </c>
    </row>
    <row r="153" spans="2:65" s="12" customFormat="1" ht="11.25">
      <c r="B153" s="153"/>
      <c r="D153" s="147" t="s">
        <v>216</v>
      </c>
      <c r="E153" s="154" t="s">
        <v>3</v>
      </c>
      <c r="F153" s="155" t="s">
        <v>217</v>
      </c>
      <c r="H153" s="154" t="s">
        <v>3</v>
      </c>
      <c r="I153" s="156"/>
      <c r="L153" s="153"/>
      <c r="M153" s="157"/>
      <c r="T153" s="158"/>
      <c r="AT153" s="154" t="s">
        <v>216</v>
      </c>
      <c r="AU153" s="154" t="s">
        <v>89</v>
      </c>
      <c r="AV153" s="12" t="s">
        <v>87</v>
      </c>
      <c r="AW153" s="12" t="s">
        <v>40</v>
      </c>
      <c r="AX153" s="12" t="s">
        <v>79</v>
      </c>
      <c r="AY153" s="154" t="s">
        <v>143</v>
      </c>
    </row>
    <row r="154" spans="2:65" s="13" customFormat="1" ht="11.25">
      <c r="B154" s="159"/>
      <c r="D154" s="147" t="s">
        <v>216</v>
      </c>
      <c r="E154" s="160" t="s">
        <v>3</v>
      </c>
      <c r="F154" s="161" t="s">
        <v>218</v>
      </c>
      <c r="H154" s="162">
        <v>12.35</v>
      </c>
      <c r="I154" s="163"/>
      <c r="L154" s="159"/>
      <c r="M154" s="164"/>
      <c r="T154" s="165"/>
      <c r="AT154" s="160" t="s">
        <v>216</v>
      </c>
      <c r="AU154" s="160" t="s">
        <v>89</v>
      </c>
      <c r="AV154" s="13" t="s">
        <v>89</v>
      </c>
      <c r="AW154" s="13" t="s">
        <v>40</v>
      </c>
      <c r="AX154" s="13" t="s">
        <v>79</v>
      </c>
      <c r="AY154" s="160" t="s">
        <v>143</v>
      </c>
    </row>
    <row r="155" spans="2:65" s="14" customFormat="1" ht="11.25">
      <c r="B155" s="166"/>
      <c r="D155" s="147" t="s">
        <v>216</v>
      </c>
      <c r="E155" s="167" t="s">
        <v>3</v>
      </c>
      <c r="F155" s="168" t="s">
        <v>219</v>
      </c>
      <c r="H155" s="169">
        <v>93.169999999999987</v>
      </c>
      <c r="I155" s="170"/>
      <c r="L155" s="166"/>
      <c r="M155" s="171"/>
      <c r="T155" s="172"/>
      <c r="AT155" s="167" t="s">
        <v>216</v>
      </c>
      <c r="AU155" s="167" t="s">
        <v>89</v>
      </c>
      <c r="AV155" s="14" t="s">
        <v>169</v>
      </c>
      <c r="AW155" s="14" t="s">
        <v>40</v>
      </c>
      <c r="AX155" s="14" t="s">
        <v>87</v>
      </c>
      <c r="AY155" s="167" t="s">
        <v>143</v>
      </c>
    </row>
    <row r="156" spans="2:65" s="1" customFormat="1" ht="24.2" customHeight="1">
      <c r="B156" s="129"/>
      <c r="C156" s="130" t="s">
        <v>292</v>
      </c>
      <c r="D156" s="130" t="s">
        <v>146</v>
      </c>
      <c r="E156" s="131" t="s">
        <v>293</v>
      </c>
      <c r="F156" s="132" t="s">
        <v>294</v>
      </c>
      <c r="G156" s="133" t="s">
        <v>213</v>
      </c>
      <c r="H156" s="134">
        <v>93.17</v>
      </c>
      <c r="I156" s="135"/>
      <c r="J156" s="136">
        <f>ROUND(I156*H156,2)</f>
        <v>0</v>
      </c>
      <c r="K156" s="132" t="s">
        <v>150</v>
      </c>
      <c r="L156" s="34"/>
      <c r="M156" s="137" t="s">
        <v>3</v>
      </c>
      <c r="N156" s="138" t="s">
        <v>50</v>
      </c>
      <c r="P156" s="139">
        <f>O156*H156</f>
        <v>0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169</v>
      </c>
      <c r="AT156" s="141" t="s">
        <v>146</v>
      </c>
      <c r="AU156" s="141" t="s">
        <v>89</v>
      </c>
      <c r="AY156" s="18" t="s">
        <v>143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8" t="s">
        <v>87</v>
      </c>
      <c r="BK156" s="142">
        <f>ROUND(I156*H156,2)</f>
        <v>0</v>
      </c>
      <c r="BL156" s="18" t="s">
        <v>169</v>
      </c>
      <c r="BM156" s="141" t="s">
        <v>295</v>
      </c>
    </row>
    <row r="157" spans="2:65" s="1" customFormat="1" ht="11.25">
      <c r="B157" s="34"/>
      <c r="D157" s="143" t="s">
        <v>153</v>
      </c>
      <c r="F157" s="144" t="s">
        <v>296</v>
      </c>
      <c r="I157" s="145"/>
      <c r="L157" s="34"/>
      <c r="M157" s="146"/>
      <c r="T157" s="55"/>
      <c r="AT157" s="18" t="s">
        <v>153</v>
      </c>
      <c r="AU157" s="18" t="s">
        <v>89</v>
      </c>
    </row>
    <row r="158" spans="2:65" s="12" customFormat="1" ht="11.25">
      <c r="B158" s="153"/>
      <c r="D158" s="147" t="s">
        <v>216</v>
      </c>
      <c r="E158" s="154" t="s">
        <v>3</v>
      </c>
      <c r="F158" s="155" t="s">
        <v>285</v>
      </c>
      <c r="H158" s="154" t="s">
        <v>3</v>
      </c>
      <c r="I158" s="156"/>
      <c r="L158" s="153"/>
      <c r="M158" s="157"/>
      <c r="T158" s="158"/>
      <c r="AT158" s="154" t="s">
        <v>216</v>
      </c>
      <c r="AU158" s="154" t="s">
        <v>89</v>
      </c>
      <c r="AV158" s="12" t="s">
        <v>87</v>
      </c>
      <c r="AW158" s="12" t="s">
        <v>40</v>
      </c>
      <c r="AX158" s="12" t="s">
        <v>79</v>
      </c>
      <c r="AY158" s="154" t="s">
        <v>143</v>
      </c>
    </row>
    <row r="159" spans="2:65" s="13" customFormat="1" ht="11.25">
      <c r="B159" s="159"/>
      <c r="D159" s="147" t="s">
        <v>216</v>
      </c>
      <c r="E159" s="160" t="s">
        <v>3</v>
      </c>
      <c r="F159" s="161" t="s">
        <v>286</v>
      </c>
      <c r="H159" s="162">
        <v>80.819999999999993</v>
      </c>
      <c r="I159" s="163"/>
      <c r="L159" s="159"/>
      <c r="M159" s="164"/>
      <c r="T159" s="165"/>
      <c r="AT159" s="160" t="s">
        <v>216</v>
      </c>
      <c r="AU159" s="160" t="s">
        <v>89</v>
      </c>
      <c r="AV159" s="13" t="s">
        <v>89</v>
      </c>
      <c r="AW159" s="13" t="s">
        <v>40</v>
      </c>
      <c r="AX159" s="13" t="s">
        <v>79</v>
      </c>
      <c r="AY159" s="160" t="s">
        <v>143</v>
      </c>
    </row>
    <row r="160" spans="2:65" s="12" customFormat="1" ht="11.25">
      <c r="B160" s="153"/>
      <c r="D160" s="147" t="s">
        <v>216</v>
      </c>
      <c r="E160" s="154" t="s">
        <v>3</v>
      </c>
      <c r="F160" s="155" t="s">
        <v>217</v>
      </c>
      <c r="H160" s="154" t="s">
        <v>3</v>
      </c>
      <c r="I160" s="156"/>
      <c r="L160" s="153"/>
      <c r="M160" s="157"/>
      <c r="T160" s="158"/>
      <c r="AT160" s="154" t="s">
        <v>216</v>
      </c>
      <c r="AU160" s="154" t="s">
        <v>89</v>
      </c>
      <c r="AV160" s="12" t="s">
        <v>87</v>
      </c>
      <c r="AW160" s="12" t="s">
        <v>40</v>
      </c>
      <c r="AX160" s="12" t="s">
        <v>79</v>
      </c>
      <c r="AY160" s="154" t="s">
        <v>143</v>
      </c>
    </row>
    <row r="161" spans="2:65" s="13" customFormat="1" ht="11.25">
      <c r="B161" s="159"/>
      <c r="D161" s="147" t="s">
        <v>216</v>
      </c>
      <c r="E161" s="160" t="s">
        <v>3</v>
      </c>
      <c r="F161" s="161" t="s">
        <v>218</v>
      </c>
      <c r="H161" s="162">
        <v>12.35</v>
      </c>
      <c r="I161" s="163"/>
      <c r="L161" s="159"/>
      <c r="M161" s="164"/>
      <c r="T161" s="165"/>
      <c r="AT161" s="160" t="s">
        <v>216</v>
      </c>
      <c r="AU161" s="160" t="s">
        <v>89</v>
      </c>
      <c r="AV161" s="13" t="s">
        <v>89</v>
      </c>
      <c r="AW161" s="13" t="s">
        <v>40</v>
      </c>
      <c r="AX161" s="13" t="s">
        <v>79</v>
      </c>
      <c r="AY161" s="160" t="s">
        <v>143</v>
      </c>
    </row>
    <row r="162" spans="2:65" s="14" customFormat="1" ht="11.25">
      <c r="B162" s="166"/>
      <c r="D162" s="147" t="s">
        <v>216</v>
      </c>
      <c r="E162" s="167" t="s">
        <v>3</v>
      </c>
      <c r="F162" s="168" t="s">
        <v>219</v>
      </c>
      <c r="H162" s="169">
        <v>93.169999999999987</v>
      </c>
      <c r="I162" s="170"/>
      <c r="L162" s="166"/>
      <c r="M162" s="171"/>
      <c r="T162" s="172"/>
      <c r="AT162" s="167" t="s">
        <v>216</v>
      </c>
      <c r="AU162" s="167" t="s">
        <v>89</v>
      </c>
      <c r="AV162" s="14" t="s">
        <v>169</v>
      </c>
      <c r="AW162" s="14" t="s">
        <v>40</v>
      </c>
      <c r="AX162" s="14" t="s">
        <v>87</v>
      </c>
      <c r="AY162" s="167" t="s">
        <v>143</v>
      </c>
    </row>
    <row r="163" spans="2:65" s="1" customFormat="1" ht="33" customHeight="1">
      <c r="B163" s="129"/>
      <c r="C163" s="130" t="s">
        <v>297</v>
      </c>
      <c r="D163" s="130" t="s">
        <v>146</v>
      </c>
      <c r="E163" s="131" t="s">
        <v>298</v>
      </c>
      <c r="F163" s="132" t="s">
        <v>299</v>
      </c>
      <c r="G163" s="133" t="s">
        <v>213</v>
      </c>
      <c r="H163" s="134">
        <v>93.17</v>
      </c>
      <c r="I163" s="135"/>
      <c r="J163" s="136">
        <f>ROUND(I163*H163,2)</f>
        <v>0</v>
      </c>
      <c r="K163" s="132" t="s">
        <v>150</v>
      </c>
      <c r="L163" s="34"/>
      <c r="M163" s="137" t="s">
        <v>3</v>
      </c>
      <c r="N163" s="138" t="s">
        <v>50</v>
      </c>
      <c r="P163" s="139">
        <f>O163*H163</f>
        <v>0</v>
      </c>
      <c r="Q163" s="139">
        <v>0.1837</v>
      </c>
      <c r="R163" s="139">
        <f>Q163*H163</f>
        <v>17.115328999999999</v>
      </c>
      <c r="S163" s="139">
        <v>0</v>
      </c>
      <c r="T163" s="140">
        <f>S163*H163</f>
        <v>0</v>
      </c>
      <c r="AR163" s="141" t="s">
        <v>169</v>
      </c>
      <c r="AT163" s="141" t="s">
        <v>146</v>
      </c>
      <c r="AU163" s="141" t="s">
        <v>89</v>
      </c>
      <c r="AY163" s="18" t="s">
        <v>143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8" t="s">
        <v>87</v>
      </c>
      <c r="BK163" s="142">
        <f>ROUND(I163*H163,2)</f>
        <v>0</v>
      </c>
      <c r="BL163" s="18" t="s">
        <v>169</v>
      </c>
      <c r="BM163" s="141" t="s">
        <v>300</v>
      </c>
    </row>
    <row r="164" spans="2:65" s="1" customFormat="1" ht="11.25">
      <c r="B164" s="34"/>
      <c r="D164" s="143" t="s">
        <v>153</v>
      </c>
      <c r="F164" s="144" t="s">
        <v>301</v>
      </c>
      <c r="I164" s="145"/>
      <c r="L164" s="34"/>
      <c r="M164" s="146"/>
      <c r="T164" s="55"/>
      <c r="AT164" s="18" t="s">
        <v>153</v>
      </c>
      <c r="AU164" s="18" t="s">
        <v>89</v>
      </c>
    </row>
    <row r="165" spans="2:65" s="1" customFormat="1" ht="19.5">
      <c r="B165" s="34"/>
      <c r="D165" s="147" t="s">
        <v>165</v>
      </c>
      <c r="F165" s="148" t="s">
        <v>302</v>
      </c>
      <c r="I165" s="145"/>
      <c r="L165" s="34"/>
      <c r="M165" s="146"/>
      <c r="T165" s="55"/>
      <c r="AT165" s="18" t="s">
        <v>165</v>
      </c>
      <c r="AU165" s="18" t="s">
        <v>89</v>
      </c>
    </row>
    <row r="166" spans="2:65" s="12" customFormat="1" ht="11.25">
      <c r="B166" s="153"/>
      <c r="D166" s="147" t="s">
        <v>216</v>
      </c>
      <c r="E166" s="154" t="s">
        <v>3</v>
      </c>
      <c r="F166" s="155" t="s">
        <v>285</v>
      </c>
      <c r="H166" s="154" t="s">
        <v>3</v>
      </c>
      <c r="I166" s="156"/>
      <c r="L166" s="153"/>
      <c r="M166" s="157"/>
      <c r="T166" s="158"/>
      <c r="AT166" s="154" t="s">
        <v>216</v>
      </c>
      <c r="AU166" s="154" t="s">
        <v>89</v>
      </c>
      <c r="AV166" s="12" t="s">
        <v>87</v>
      </c>
      <c r="AW166" s="12" t="s">
        <v>40</v>
      </c>
      <c r="AX166" s="12" t="s">
        <v>79</v>
      </c>
      <c r="AY166" s="154" t="s">
        <v>143</v>
      </c>
    </row>
    <row r="167" spans="2:65" s="13" customFormat="1" ht="11.25">
      <c r="B167" s="159"/>
      <c r="D167" s="147" t="s">
        <v>216</v>
      </c>
      <c r="E167" s="160" t="s">
        <v>3</v>
      </c>
      <c r="F167" s="161" t="s">
        <v>286</v>
      </c>
      <c r="H167" s="162">
        <v>80.819999999999993</v>
      </c>
      <c r="I167" s="163"/>
      <c r="L167" s="159"/>
      <c r="M167" s="164"/>
      <c r="T167" s="165"/>
      <c r="AT167" s="160" t="s">
        <v>216</v>
      </c>
      <c r="AU167" s="160" t="s">
        <v>89</v>
      </c>
      <c r="AV167" s="13" t="s">
        <v>89</v>
      </c>
      <c r="AW167" s="13" t="s">
        <v>40</v>
      </c>
      <c r="AX167" s="13" t="s">
        <v>79</v>
      </c>
      <c r="AY167" s="160" t="s">
        <v>143</v>
      </c>
    </row>
    <row r="168" spans="2:65" s="12" customFormat="1" ht="11.25">
      <c r="B168" s="153"/>
      <c r="D168" s="147" t="s">
        <v>216</v>
      </c>
      <c r="E168" s="154" t="s">
        <v>3</v>
      </c>
      <c r="F168" s="155" t="s">
        <v>217</v>
      </c>
      <c r="H168" s="154" t="s">
        <v>3</v>
      </c>
      <c r="I168" s="156"/>
      <c r="L168" s="153"/>
      <c r="M168" s="157"/>
      <c r="T168" s="158"/>
      <c r="AT168" s="154" t="s">
        <v>216</v>
      </c>
      <c r="AU168" s="154" t="s">
        <v>89</v>
      </c>
      <c r="AV168" s="12" t="s">
        <v>87</v>
      </c>
      <c r="AW168" s="12" t="s">
        <v>40</v>
      </c>
      <c r="AX168" s="12" t="s">
        <v>79</v>
      </c>
      <c r="AY168" s="154" t="s">
        <v>143</v>
      </c>
    </row>
    <row r="169" spans="2:65" s="13" customFormat="1" ht="11.25">
      <c r="B169" s="159"/>
      <c r="D169" s="147" t="s">
        <v>216</v>
      </c>
      <c r="E169" s="160" t="s">
        <v>3</v>
      </c>
      <c r="F169" s="161" t="s">
        <v>218</v>
      </c>
      <c r="H169" s="162">
        <v>12.35</v>
      </c>
      <c r="I169" s="163"/>
      <c r="L169" s="159"/>
      <c r="M169" s="164"/>
      <c r="T169" s="165"/>
      <c r="AT169" s="160" t="s">
        <v>216</v>
      </c>
      <c r="AU169" s="160" t="s">
        <v>89</v>
      </c>
      <c r="AV169" s="13" t="s">
        <v>89</v>
      </c>
      <c r="AW169" s="13" t="s">
        <v>40</v>
      </c>
      <c r="AX169" s="13" t="s">
        <v>79</v>
      </c>
      <c r="AY169" s="160" t="s">
        <v>143</v>
      </c>
    </row>
    <row r="170" spans="2:65" s="14" customFormat="1" ht="11.25">
      <c r="B170" s="166"/>
      <c r="D170" s="147" t="s">
        <v>216</v>
      </c>
      <c r="E170" s="167" t="s">
        <v>3</v>
      </c>
      <c r="F170" s="168" t="s">
        <v>219</v>
      </c>
      <c r="H170" s="169">
        <v>93.169999999999987</v>
      </c>
      <c r="I170" s="170"/>
      <c r="L170" s="166"/>
      <c r="M170" s="171"/>
      <c r="T170" s="172"/>
      <c r="AT170" s="167" t="s">
        <v>216</v>
      </c>
      <c r="AU170" s="167" t="s">
        <v>89</v>
      </c>
      <c r="AV170" s="14" t="s">
        <v>169</v>
      </c>
      <c r="AW170" s="14" t="s">
        <v>40</v>
      </c>
      <c r="AX170" s="14" t="s">
        <v>87</v>
      </c>
      <c r="AY170" s="167" t="s">
        <v>143</v>
      </c>
    </row>
    <row r="171" spans="2:65" s="1" customFormat="1" ht="16.5" customHeight="1">
      <c r="B171" s="129"/>
      <c r="C171" s="173" t="s">
        <v>303</v>
      </c>
      <c r="D171" s="173" t="s">
        <v>304</v>
      </c>
      <c r="E171" s="174" t="s">
        <v>305</v>
      </c>
      <c r="F171" s="175" t="s">
        <v>306</v>
      </c>
      <c r="G171" s="176" t="s">
        <v>213</v>
      </c>
      <c r="H171" s="177">
        <v>82.436000000000007</v>
      </c>
      <c r="I171" s="178"/>
      <c r="J171" s="179">
        <f>ROUND(I171*H171,2)</f>
        <v>0</v>
      </c>
      <c r="K171" s="175" t="s">
        <v>150</v>
      </c>
      <c r="L171" s="180"/>
      <c r="M171" s="181" t="s">
        <v>3</v>
      </c>
      <c r="N171" s="182" t="s">
        <v>50</v>
      </c>
      <c r="P171" s="139">
        <f>O171*H171</f>
        <v>0</v>
      </c>
      <c r="Q171" s="139">
        <v>0.222</v>
      </c>
      <c r="R171" s="139">
        <f>Q171*H171</f>
        <v>18.300792000000001</v>
      </c>
      <c r="S171" s="139">
        <v>0</v>
      </c>
      <c r="T171" s="140">
        <f>S171*H171</f>
        <v>0</v>
      </c>
      <c r="AR171" s="141" t="s">
        <v>258</v>
      </c>
      <c r="AT171" s="141" t="s">
        <v>304</v>
      </c>
      <c r="AU171" s="141" t="s">
        <v>89</v>
      </c>
      <c r="AY171" s="18" t="s">
        <v>143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8" t="s">
        <v>87</v>
      </c>
      <c r="BK171" s="142">
        <f>ROUND(I171*H171,2)</f>
        <v>0</v>
      </c>
      <c r="BL171" s="18" t="s">
        <v>169</v>
      </c>
      <c r="BM171" s="141" t="s">
        <v>307</v>
      </c>
    </row>
    <row r="172" spans="2:65" s="1" customFormat="1" ht="19.5">
      <c r="B172" s="34"/>
      <c r="D172" s="147" t="s">
        <v>165</v>
      </c>
      <c r="F172" s="148" t="s">
        <v>308</v>
      </c>
      <c r="I172" s="145"/>
      <c r="L172" s="34"/>
      <c r="M172" s="146"/>
      <c r="T172" s="55"/>
      <c r="AT172" s="18" t="s">
        <v>165</v>
      </c>
      <c r="AU172" s="18" t="s">
        <v>89</v>
      </c>
    </row>
    <row r="173" spans="2:65" s="12" customFormat="1" ht="11.25">
      <c r="B173" s="153"/>
      <c r="D173" s="147" t="s">
        <v>216</v>
      </c>
      <c r="E173" s="154" t="s">
        <v>3</v>
      </c>
      <c r="F173" s="155" t="s">
        <v>285</v>
      </c>
      <c r="H173" s="154" t="s">
        <v>3</v>
      </c>
      <c r="I173" s="156"/>
      <c r="L173" s="153"/>
      <c r="M173" s="157"/>
      <c r="T173" s="158"/>
      <c r="AT173" s="154" t="s">
        <v>216</v>
      </c>
      <c r="AU173" s="154" t="s">
        <v>89</v>
      </c>
      <c r="AV173" s="12" t="s">
        <v>87</v>
      </c>
      <c r="AW173" s="12" t="s">
        <v>40</v>
      </c>
      <c r="AX173" s="12" t="s">
        <v>79</v>
      </c>
      <c r="AY173" s="154" t="s">
        <v>143</v>
      </c>
    </row>
    <row r="174" spans="2:65" s="13" customFormat="1" ht="11.25">
      <c r="B174" s="159"/>
      <c r="D174" s="147" t="s">
        <v>216</v>
      </c>
      <c r="E174" s="160" t="s">
        <v>3</v>
      </c>
      <c r="F174" s="161" t="s">
        <v>286</v>
      </c>
      <c r="H174" s="162">
        <v>80.819999999999993</v>
      </c>
      <c r="I174" s="163"/>
      <c r="L174" s="159"/>
      <c r="M174" s="164"/>
      <c r="T174" s="165"/>
      <c r="AT174" s="160" t="s">
        <v>216</v>
      </c>
      <c r="AU174" s="160" t="s">
        <v>89</v>
      </c>
      <c r="AV174" s="13" t="s">
        <v>89</v>
      </c>
      <c r="AW174" s="13" t="s">
        <v>40</v>
      </c>
      <c r="AX174" s="13" t="s">
        <v>79</v>
      </c>
      <c r="AY174" s="160" t="s">
        <v>143</v>
      </c>
    </row>
    <row r="175" spans="2:65" s="12" customFormat="1" ht="11.25">
      <c r="B175" s="153"/>
      <c r="D175" s="147" t="s">
        <v>216</v>
      </c>
      <c r="E175" s="154" t="s">
        <v>3</v>
      </c>
      <c r="F175" s="155" t="s">
        <v>309</v>
      </c>
      <c r="H175" s="154" t="s">
        <v>3</v>
      </c>
      <c r="I175" s="156"/>
      <c r="L175" s="153"/>
      <c r="M175" s="157"/>
      <c r="T175" s="158"/>
      <c r="AT175" s="154" t="s">
        <v>216</v>
      </c>
      <c r="AU175" s="154" t="s">
        <v>89</v>
      </c>
      <c r="AV175" s="12" t="s">
        <v>87</v>
      </c>
      <c r="AW175" s="12" t="s">
        <v>40</v>
      </c>
      <c r="AX175" s="12" t="s">
        <v>79</v>
      </c>
      <c r="AY175" s="154" t="s">
        <v>143</v>
      </c>
    </row>
    <row r="176" spans="2:65" s="13" customFormat="1" ht="11.25">
      <c r="B176" s="159"/>
      <c r="D176" s="147" t="s">
        <v>216</v>
      </c>
      <c r="E176" s="160" t="s">
        <v>3</v>
      </c>
      <c r="F176" s="161" t="s">
        <v>310</v>
      </c>
      <c r="H176" s="162">
        <v>0</v>
      </c>
      <c r="I176" s="163"/>
      <c r="L176" s="159"/>
      <c r="M176" s="164"/>
      <c r="T176" s="165"/>
      <c r="AT176" s="160" t="s">
        <v>216</v>
      </c>
      <c r="AU176" s="160" t="s">
        <v>89</v>
      </c>
      <c r="AV176" s="13" t="s">
        <v>89</v>
      </c>
      <c r="AW176" s="13" t="s">
        <v>40</v>
      </c>
      <c r="AX176" s="13" t="s">
        <v>79</v>
      </c>
      <c r="AY176" s="160" t="s">
        <v>143</v>
      </c>
    </row>
    <row r="177" spans="2:65" s="14" customFormat="1" ht="11.25">
      <c r="B177" s="166"/>
      <c r="D177" s="147" t="s">
        <v>216</v>
      </c>
      <c r="E177" s="167" t="s">
        <v>3</v>
      </c>
      <c r="F177" s="168" t="s">
        <v>219</v>
      </c>
      <c r="H177" s="169">
        <v>80.819999999999993</v>
      </c>
      <c r="I177" s="170"/>
      <c r="L177" s="166"/>
      <c r="M177" s="171"/>
      <c r="T177" s="172"/>
      <c r="AT177" s="167" t="s">
        <v>216</v>
      </c>
      <c r="AU177" s="167" t="s">
        <v>89</v>
      </c>
      <c r="AV177" s="14" t="s">
        <v>169</v>
      </c>
      <c r="AW177" s="14" t="s">
        <v>40</v>
      </c>
      <c r="AX177" s="14" t="s">
        <v>87</v>
      </c>
      <c r="AY177" s="167" t="s">
        <v>143</v>
      </c>
    </row>
    <row r="178" spans="2:65" s="13" customFormat="1" ht="11.25">
      <c r="B178" s="159"/>
      <c r="D178" s="147" t="s">
        <v>216</v>
      </c>
      <c r="F178" s="161" t="s">
        <v>311</v>
      </c>
      <c r="H178" s="162">
        <v>82.436000000000007</v>
      </c>
      <c r="I178" s="163"/>
      <c r="L178" s="159"/>
      <c r="M178" s="164"/>
      <c r="T178" s="165"/>
      <c r="AT178" s="160" t="s">
        <v>216</v>
      </c>
      <c r="AU178" s="160" t="s">
        <v>89</v>
      </c>
      <c r="AV178" s="13" t="s">
        <v>89</v>
      </c>
      <c r="AW178" s="13" t="s">
        <v>4</v>
      </c>
      <c r="AX178" s="13" t="s">
        <v>87</v>
      </c>
      <c r="AY178" s="160" t="s">
        <v>143</v>
      </c>
    </row>
    <row r="179" spans="2:65" s="11" customFormat="1" ht="22.9" customHeight="1">
      <c r="B179" s="117"/>
      <c r="D179" s="118" t="s">
        <v>78</v>
      </c>
      <c r="E179" s="127" t="s">
        <v>266</v>
      </c>
      <c r="F179" s="127" t="s">
        <v>312</v>
      </c>
      <c r="I179" s="120"/>
      <c r="J179" s="128">
        <f>BK179</f>
        <v>0</v>
      </c>
      <c r="L179" s="117"/>
      <c r="M179" s="122"/>
      <c r="P179" s="123">
        <f>SUM(P180:P194)</f>
        <v>0</v>
      </c>
      <c r="R179" s="123">
        <f>SUM(R180:R194)</f>
        <v>5.5773057999999995</v>
      </c>
      <c r="T179" s="124">
        <f>SUM(T180:T194)</f>
        <v>0</v>
      </c>
      <c r="AR179" s="118" t="s">
        <v>87</v>
      </c>
      <c r="AT179" s="125" t="s">
        <v>78</v>
      </c>
      <c r="AU179" s="125" t="s">
        <v>87</v>
      </c>
      <c r="AY179" s="118" t="s">
        <v>143</v>
      </c>
      <c r="BK179" s="126">
        <f>SUM(BK180:BK194)</f>
        <v>0</v>
      </c>
    </row>
    <row r="180" spans="2:65" s="1" customFormat="1" ht="37.9" customHeight="1">
      <c r="B180" s="129"/>
      <c r="C180" s="130" t="s">
        <v>313</v>
      </c>
      <c r="D180" s="130" t="s">
        <v>146</v>
      </c>
      <c r="E180" s="131" t="s">
        <v>314</v>
      </c>
      <c r="F180" s="132" t="s">
        <v>315</v>
      </c>
      <c r="G180" s="133" t="s">
        <v>316</v>
      </c>
      <c r="H180" s="134">
        <v>49.61</v>
      </c>
      <c r="I180" s="135"/>
      <c r="J180" s="136">
        <f>ROUND(I180*H180,2)</f>
        <v>0</v>
      </c>
      <c r="K180" s="132" t="s">
        <v>150</v>
      </c>
      <c r="L180" s="34"/>
      <c r="M180" s="137" t="s">
        <v>3</v>
      </c>
      <c r="N180" s="138" t="s">
        <v>50</v>
      </c>
      <c r="P180" s="139">
        <f>O180*H180</f>
        <v>0</v>
      </c>
      <c r="Q180" s="139">
        <v>8.9779999999999999E-2</v>
      </c>
      <c r="R180" s="139">
        <f>Q180*H180</f>
        <v>4.4539857999999999</v>
      </c>
      <c r="S180" s="139">
        <v>0</v>
      </c>
      <c r="T180" s="140">
        <f>S180*H180</f>
        <v>0</v>
      </c>
      <c r="AR180" s="141" t="s">
        <v>169</v>
      </c>
      <c r="AT180" s="141" t="s">
        <v>146</v>
      </c>
      <c r="AU180" s="141" t="s">
        <v>89</v>
      </c>
      <c r="AY180" s="18" t="s">
        <v>143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8" t="s">
        <v>87</v>
      </c>
      <c r="BK180" s="142">
        <f>ROUND(I180*H180,2)</f>
        <v>0</v>
      </c>
      <c r="BL180" s="18" t="s">
        <v>169</v>
      </c>
      <c r="BM180" s="141" t="s">
        <v>317</v>
      </c>
    </row>
    <row r="181" spans="2:65" s="1" customFormat="1" ht="11.25">
      <c r="B181" s="34"/>
      <c r="D181" s="143" t="s">
        <v>153</v>
      </c>
      <c r="F181" s="144" t="s">
        <v>318</v>
      </c>
      <c r="I181" s="145"/>
      <c r="L181" s="34"/>
      <c r="M181" s="146"/>
      <c r="T181" s="55"/>
      <c r="AT181" s="18" t="s">
        <v>153</v>
      </c>
      <c r="AU181" s="18" t="s">
        <v>89</v>
      </c>
    </row>
    <row r="182" spans="2:65" s="12" customFormat="1" ht="11.25">
      <c r="B182" s="153"/>
      <c r="D182" s="147" t="s">
        <v>216</v>
      </c>
      <c r="E182" s="154" t="s">
        <v>3</v>
      </c>
      <c r="F182" s="155" t="s">
        <v>319</v>
      </c>
      <c r="H182" s="154" t="s">
        <v>3</v>
      </c>
      <c r="I182" s="156"/>
      <c r="L182" s="153"/>
      <c r="M182" s="157"/>
      <c r="T182" s="158"/>
      <c r="AT182" s="154" t="s">
        <v>216</v>
      </c>
      <c r="AU182" s="154" t="s">
        <v>89</v>
      </c>
      <c r="AV182" s="12" t="s">
        <v>87</v>
      </c>
      <c r="AW182" s="12" t="s">
        <v>40</v>
      </c>
      <c r="AX182" s="12" t="s">
        <v>79</v>
      </c>
      <c r="AY182" s="154" t="s">
        <v>143</v>
      </c>
    </row>
    <row r="183" spans="2:65" s="13" customFormat="1" ht="11.25">
      <c r="B183" s="159"/>
      <c r="D183" s="147" t="s">
        <v>216</v>
      </c>
      <c r="E183" s="160" t="s">
        <v>3</v>
      </c>
      <c r="F183" s="161" t="s">
        <v>320</v>
      </c>
      <c r="H183" s="162">
        <v>8.64</v>
      </c>
      <c r="I183" s="163"/>
      <c r="L183" s="159"/>
      <c r="M183" s="164"/>
      <c r="T183" s="165"/>
      <c r="AT183" s="160" t="s">
        <v>216</v>
      </c>
      <c r="AU183" s="160" t="s">
        <v>89</v>
      </c>
      <c r="AV183" s="13" t="s">
        <v>89</v>
      </c>
      <c r="AW183" s="13" t="s">
        <v>40</v>
      </c>
      <c r="AX183" s="13" t="s">
        <v>79</v>
      </c>
      <c r="AY183" s="160" t="s">
        <v>143</v>
      </c>
    </row>
    <row r="184" spans="2:65" s="12" customFormat="1" ht="11.25">
      <c r="B184" s="153"/>
      <c r="D184" s="147" t="s">
        <v>216</v>
      </c>
      <c r="E184" s="154" t="s">
        <v>3</v>
      </c>
      <c r="F184" s="155" t="s">
        <v>321</v>
      </c>
      <c r="H184" s="154" t="s">
        <v>3</v>
      </c>
      <c r="I184" s="156"/>
      <c r="L184" s="153"/>
      <c r="M184" s="157"/>
      <c r="T184" s="158"/>
      <c r="AT184" s="154" t="s">
        <v>216</v>
      </c>
      <c r="AU184" s="154" t="s">
        <v>89</v>
      </c>
      <c r="AV184" s="12" t="s">
        <v>87</v>
      </c>
      <c r="AW184" s="12" t="s">
        <v>40</v>
      </c>
      <c r="AX184" s="12" t="s">
        <v>79</v>
      </c>
      <c r="AY184" s="154" t="s">
        <v>143</v>
      </c>
    </row>
    <row r="185" spans="2:65" s="13" customFormat="1" ht="11.25">
      <c r="B185" s="159"/>
      <c r="D185" s="147" t="s">
        <v>216</v>
      </c>
      <c r="E185" s="160" t="s">
        <v>3</v>
      </c>
      <c r="F185" s="161" t="s">
        <v>322</v>
      </c>
      <c r="H185" s="162">
        <v>40.97</v>
      </c>
      <c r="I185" s="163"/>
      <c r="L185" s="159"/>
      <c r="M185" s="164"/>
      <c r="T185" s="165"/>
      <c r="AT185" s="160" t="s">
        <v>216</v>
      </c>
      <c r="AU185" s="160" t="s">
        <v>89</v>
      </c>
      <c r="AV185" s="13" t="s">
        <v>89</v>
      </c>
      <c r="AW185" s="13" t="s">
        <v>40</v>
      </c>
      <c r="AX185" s="13" t="s">
        <v>79</v>
      </c>
      <c r="AY185" s="160" t="s">
        <v>143</v>
      </c>
    </row>
    <row r="186" spans="2:65" s="14" customFormat="1" ht="11.25">
      <c r="B186" s="166"/>
      <c r="D186" s="147" t="s">
        <v>216</v>
      </c>
      <c r="E186" s="167" t="s">
        <v>3</v>
      </c>
      <c r="F186" s="168" t="s">
        <v>219</v>
      </c>
      <c r="H186" s="169">
        <v>49.61</v>
      </c>
      <c r="I186" s="170"/>
      <c r="L186" s="166"/>
      <c r="M186" s="171"/>
      <c r="T186" s="172"/>
      <c r="AT186" s="167" t="s">
        <v>216</v>
      </c>
      <c r="AU186" s="167" t="s">
        <v>89</v>
      </c>
      <c r="AV186" s="14" t="s">
        <v>169</v>
      </c>
      <c r="AW186" s="14" t="s">
        <v>40</v>
      </c>
      <c r="AX186" s="14" t="s">
        <v>87</v>
      </c>
      <c r="AY186" s="167" t="s">
        <v>143</v>
      </c>
    </row>
    <row r="187" spans="2:65" s="1" customFormat="1" ht="16.5" customHeight="1">
      <c r="B187" s="129"/>
      <c r="C187" s="173" t="s">
        <v>323</v>
      </c>
      <c r="D187" s="173" t="s">
        <v>304</v>
      </c>
      <c r="E187" s="174" t="s">
        <v>305</v>
      </c>
      <c r="F187" s="175" t="s">
        <v>306</v>
      </c>
      <c r="G187" s="176" t="s">
        <v>213</v>
      </c>
      <c r="H187" s="177">
        <v>5.0599999999999996</v>
      </c>
      <c r="I187" s="178"/>
      <c r="J187" s="179">
        <f>ROUND(I187*H187,2)</f>
        <v>0</v>
      </c>
      <c r="K187" s="175" t="s">
        <v>150</v>
      </c>
      <c r="L187" s="180"/>
      <c r="M187" s="181" t="s">
        <v>3</v>
      </c>
      <c r="N187" s="182" t="s">
        <v>50</v>
      </c>
      <c r="P187" s="139">
        <f>O187*H187</f>
        <v>0</v>
      </c>
      <c r="Q187" s="139">
        <v>0.222</v>
      </c>
      <c r="R187" s="139">
        <f>Q187*H187</f>
        <v>1.1233199999999999</v>
      </c>
      <c r="S187" s="139">
        <v>0</v>
      </c>
      <c r="T187" s="140">
        <f>S187*H187</f>
        <v>0</v>
      </c>
      <c r="AR187" s="141" t="s">
        <v>258</v>
      </c>
      <c r="AT187" s="141" t="s">
        <v>304</v>
      </c>
      <c r="AU187" s="141" t="s">
        <v>89</v>
      </c>
      <c r="AY187" s="18" t="s">
        <v>143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8" t="s">
        <v>87</v>
      </c>
      <c r="BK187" s="142">
        <f>ROUND(I187*H187,2)</f>
        <v>0</v>
      </c>
      <c r="BL187" s="18" t="s">
        <v>169</v>
      </c>
      <c r="BM187" s="141" t="s">
        <v>324</v>
      </c>
    </row>
    <row r="188" spans="2:65" s="1" customFormat="1" ht="19.5">
      <c r="B188" s="34"/>
      <c r="D188" s="147" t="s">
        <v>165</v>
      </c>
      <c r="F188" s="148" t="s">
        <v>308</v>
      </c>
      <c r="I188" s="145"/>
      <c r="L188" s="34"/>
      <c r="M188" s="146"/>
      <c r="T188" s="55"/>
      <c r="AT188" s="18" t="s">
        <v>165</v>
      </c>
      <c r="AU188" s="18" t="s">
        <v>89</v>
      </c>
    </row>
    <row r="189" spans="2:65" s="13" customFormat="1" ht="11.25">
      <c r="B189" s="159"/>
      <c r="D189" s="147" t="s">
        <v>216</v>
      </c>
      <c r="F189" s="161" t="s">
        <v>325</v>
      </c>
      <c r="H189" s="162">
        <v>5.0599999999999996</v>
      </c>
      <c r="I189" s="163"/>
      <c r="L189" s="159"/>
      <c r="M189" s="164"/>
      <c r="T189" s="165"/>
      <c r="AT189" s="160" t="s">
        <v>216</v>
      </c>
      <c r="AU189" s="160" t="s">
        <v>89</v>
      </c>
      <c r="AV189" s="13" t="s">
        <v>89</v>
      </c>
      <c r="AW189" s="13" t="s">
        <v>4</v>
      </c>
      <c r="AX189" s="13" t="s">
        <v>87</v>
      </c>
      <c r="AY189" s="160" t="s">
        <v>143</v>
      </c>
    </row>
    <row r="190" spans="2:65" s="1" customFormat="1" ht="37.9" customHeight="1">
      <c r="B190" s="129"/>
      <c r="C190" s="130" t="s">
        <v>326</v>
      </c>
      <c r="D190" s="130" t="s">
        <v>146</v>
      </c>
      <c r="E190" s="131" t="s">
        <v>327</v>
      </c>
      <c r="F190" s="132" t="s">
        <v>328</v>
      </c>
      <c r="G190" s="133" t="s">
        <v>213</v>
      </c>
      <c r="H190" s="134">
        <v>12.35</v>
      </c>
      <c r="I190" s="135"/>
      <c r="J190" s="136">
        <f>ROUND(I190*H190,2)</f>
        <v>0</v>
      </c>
      <c r="K190" s="132" t="s">
        <v>150</v>
      </c>
      <c r="L190" s="34"/>
      <c r="M190" s="137" t="s">
        <v>3</v>
      </c>
      <c r="N190" s="138" t="s">
        <v>50</v>
      </c>
      <c r="P190" s="139">
        <f>O190*H190</f>
        <v>0</v>
      </c>
      <c r="Q190" s="139">
        <v>0</v>
      </c>
      <c r="R190" s="139">
        <f>Q190*H190</f>
        <v>0</v>
      </c>
      <c r="S190" s="139">
        <v>0</v>
      </c>
      <c r="T190" s="140">
        <f>S190*H190</f>
        <v>0</v>
      </c>
      <c r="AR190" s="141" t="s">
        <v>169</v>
      </c>
      <c r="AT190" s="141" t="s">
        <v>146</v>
      </c>
      <c r="AU190" s="141" t="s">
        <v>89</v>
      </c>
      <c r="AY190" s="18" t="s">
        <v>143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8" t="s">
        <v>87</v>
      </c>
      <c r="BK190" s="142">
        <f>ROUND(I190*H190,2)</f>
        <v>0</v>
      </c>
      <c r="BL190" s="18" t="s">
        <v>169</v>
      </c>
      <c r="BM190" s="141" t="s">
        <v>329</v>
      </c>
    </row>
    <row r="191" spans="2:65" s="1" customFormat="1" ht="11.25">
      <c r="B191" s="34"/>
      <c r="D191" s="143" t="s">
        <v>153</v>
      </c>
      <c r="F191" s="144" t="s">
        <v>330</v>
      </c>
      <c r="I191" s="145"/>
      <c r="L191" s="34"/>
      <c r="M191" s="146"/>
      <c r="T191" s="55"/>
      <c r="AT191" s="18" t="s">
        <v>153</v>
      </c>
      <c r="AU191" s="18" t="s">
        <v>89</v>
      </c>
    </row>
    <row r="192" spans="2:65" s="12" customFormat="1" ht="11.25">
      <c r="B192" s="153"/>
      <c r="D192" s="147" t="s">
        <v>216</v>
      </c>
      <c r="E192" s="154" t="s">
        <v>3</v>
      </c>
      <c r="F192" s="155" t="s">
        <v>217</v>
      </c>
      <c r="H192" s="154" t="s">
        <v>3</v>
      </c>
      <c r="I192" s="156"/>
      <c r="L192" s="153"/>
      <c r="M192" s="157"/>
      <c r="T192" s="158"/>
      <c r="AT192" s="154" t="s">
        <v>216</v>
      </c>
      <c r="AU192" s="154" t="s">
        <v>89</v>
      </c>
      <c r="AV192" s="12" t="s">
        <v>87</v>
      </c>
      <c r="AW192" s="12" t="s">
        <v>40</v>
      </c>
      <c r="AX192" s="12" t="s">
        <v>79</v>
      </c>
      <c r="AY192" s="154" t="s">
        <v>143</v>
      </c>
    </row>
    <row r="193" spans="2:65" s="13" customFormat="1" ht="11.25">
      <c r="B193" s="159"/>
      <c r="D193" s="147" t="s">
        <v>216</v>
      </c>
      <c r="E193" s="160" t="s">
        <v>3</v>
      </c>
      <c r="F193" s="161" t="s">
        <v>218</v>
      </c>
      <c r="H193" s="162">
        <v>12.35</v>
      </c>
      <c r="I193" s="163"/>
      <c r="L193" s="159"/>
      <c r="M193" s="164"/>
      <c r="T193" s="165"/>
      <c r="AT193" s="160" t="s">
        <v>216</v>
      </c>
      <c r="AU193" s="160" t="s">
        <v>89</v>
      </c>
      <c r="AV193" s="13" t="s">
        <v>89</v>
      </c>
      <c r="AW193" s="13" t="s">
        <v>40</v>
      </c>
      <c r="AX193" s="13" t="s">
        <v>79</v>
      </c>
      <c r="AY193" s="160" t="s">
        <v>143</v>
      </c>
    </row>
    <row r="194" spans="2:65" s="14" customFormat="1" ht="11.25">
      <c r="B194" s="166"/>
      <c r="D194" s="147" t="s">
        <v>216</v>
      </c>
      <c r="E194" s="167" t="s">
        <v>3</v>
      </c>
      <c r="F194" s="168" t="s">
        <v>219</v>
      </c>
      <c r="H194" s="169">
        <v>12.35</v>
      </c>
      <c r="I194" s="170"/>
      <c r="L194" s="166"/>
      <c r="M194" s="171"/>
      <c r="T194" s="172"/>
      <c r="AT194" s="167" t="s">
        <v>216</v>
      </c>
      <c r="AU194" s="167" t="s">
        <v>89</v>
      </c>
      <c r="AV194" s="14" t="s">
        <v>169</v>
      </c>
      <c r="AW194" s="14" t="s">
        <v>40</v>
      </c>
      <c r="AX194" s="14" t="s">
        <v>87</v>
      </c>
      <c r="AY194" s="167" t="s">
        <v>143</v>
      </c>
    </row>
    <row r="195" spans="2:65" s="11" customFormat="1" ht="22.9" customHeight="1">
      <c r="B195" s="117"/>
      <c r="D195" s="118" t="s">
        <v>78</v>
      </c>
      <c r="E195" s="127" t="s">
        <v>331</v>
      </c>
      <c r="F195" s="127" t="s">
        <v>332</v>
      </c>
      <c r="I195" s="120"/>
      <c r="J195" s="128">
        <f>BK195</f>
        <v>0</v>
      </c>
      <c r="L195" s="117"/>
      <c r="M195" s="122"/>
      <c r="P195" s="123">
        <f>SUM(P196:P202)</f>
        <v>0</v>
      </c>
      <c r="R195" s="123">
        <f>SUM(R196:R202)</f>
        <v>0</v>
      </c>
      <c r="T195" s="124">
        <f>SUM(T196:T202)</f>
        <v>0</v>
      </c>
      <c r="AR195" s="118" t="s">
        <v>87</v>
      </c>
      <c r="AT195" s="125" t="s">
        <v>78</v>
      </c>
      <c r="AU195" s="125" t="s">
        <v>87</v>
      </c>
      <c r="AY195" s="118" t="s">
        <v>143</v>
      </c>
      <c r="BK195" s="126">
        <f>SUM(BK196:BK202)</f>
        <v>0</v>
      </c>
    </row>
    <row r="196" spans="2:65" s="1" customFormat="1" ht="21.75" customHeight="1">
      <c r="B196" s="129"/>
      <c r="C196" s="130" t="s">
        <v>333</v>
      </c>
      <c r="D196" s="130" t="s">
        <v>146</v>
      </c>
      <c r="E196" s="131" t="s">
        <v>334</v>
      </c>
      <c r="F196" s="132" t="s">
        <v>335</v>
      </c>
      <c r="G196" s="133" t="s">
        <v>261</v>
      </c>
      <c r="H196" s="134">
        <v>32.643000000000001</v>
      </c>
      <c r="I196" s="135"/>
      <c r="J196" s="136">
        <f>ROUND(I196*H196,2)</f>
        <v>0</v>
      </c>
      <c r="K196" s="132" t="s">
        <v>150</v>
      </c>
      <c r="L196" s="34"/>
      <c r="M196" s="137" t="s">
        <v>3</v>
      </c>
      <c r="N196" s="138" t="s">
        <v>50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169</v>
      </c>
      <c r="AT196" s="141" t="s">
        <v>146</v>
      </c>
      <c r="AU196" s="141" t="s">
        <v>89</v>
      </c>
      <c r="AY196" s="18" t="s">
        <v>143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8" t="s">
        <v>87</v>
      </c>
      <c r="BK196" s="142">
        <f>ROUND(I196*H196,2)</f>
        <v>0</v>
      </c>
      <c r="BL196" s="18" t="s">
        <v>169</v>
      </c>
      <c r="BM196" s="141" t="s">
        <v>336</v>
      </c>
    </row>
    <row r="197" spans="2:65" s="1" customFormat="1" ht="11.25">
      <c r="B197" s="34"/>
      <c r="D197" s="143" t="s">
        <v>153</v>
      </c>
      <c r="F197" s="144" t="s">
        <v>337</v>
      </c>
      <c r="I197" s="145"/>
      <c r="L197" s="34"/>
      <c r="M197" s="146"/>
      <c r="T197" s="55"/>
      <c r="AT197" s="18" t="s">
        <v>153</v>
      </c>
      <c r="AU197" s="18" t="s">
        <v>89</v>
      </c>
    </row>
    <row r="198" spans="2:65" s="1" customFormat="1" ht="24.2" customHeight="1">
      <c r="B198" s="129"/>
      <c r="C198" s="130" t="s">
        <v>338</v>
      </c>
      <c r="D198" s="130" t="s">
        <v>146</v>
      </c>
      <c r="E198" s="131" t="s">
        <v>339</v>
      </c>
      <c r="F198" s="132" t="s">
        <v>340</v>
      </c>
      <c r="G198" s="133" t="s">
        <v>261</v>
      </c>
      <c r="H198" s="134">
        <v>359.07299999999998</v>
      </c>
      <c r="I198" s="135"/>
      <c r="J198" s="136">
        <f>ROUND(I198*H198,2)</f>
        <v>0</v>
      </c>
      <c r="K198" s="132" t="s">
        <v>150</v>
      </c>
      <c r="L198" s="34"/>
      <c r="M198" s="137" t="s">
        <v>3</v>
      </c>
      <c r="N198" s="138" t="s">
        <v>50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169</v>
      </c>
      <c r="AT198" s="141" t="s">
        <v>146</v>
      </c>
      <c r="AU198" s="141" t="s">
        <v>89</v>
      </c>
      <c r="AY198" s="18" t="s">
        <v>143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8" t="s">
        <v>87</v>
      </c>
      <c r="BK198" s="142">
        <f>ROUND(I198*H198,2)</f>
        <v>0</v>
      </c>
      <c r="BL198" s="18" t="s">
        <v>169</v>
      </c>
      <c r="BM198" s="141" t="s">
        <v>341</v>
      </c>
    </row>
    <row r="199" spans="2:65" s="1" customFormat="1" ht="11.25">
      <c r="B199" s="34"/>
      <c r="D199" s="143" t="s">
        <v>153</v>
      </c>
      <c r="F199" s="144" t="s">
        <v>342</v>
      </c>
      <c r="I199" s="145"/>
      <c r="L199" s="34"/>
      <c r="M199" s="146"/>
      <c r="T199" s="55"/>
      <c r="AT199" s="18" t="s">
        <v>153</v>
      </c>
      <c r="AU199" s="18" t="s">
        <v>89</v>
      </c>
    </row>
    <row r="200" spans="2:65" s="12" customFormat="1" ht="11.25">
      <c r="B200" s="153"/>
      <c r="D200" s="147" t="s">
        <v>216</v>
      </c>
      <c r="E200" s="154" t="s">
        <v>3</v>
      </c>
      <c r="F200" s="155" t="s">
        <v>343</v>
      </c>
      <c r="H200" s="154" t="s">
        <v>3</v>
      </c>
      <c r="I200" s="156"/>
      <c r="L200" s="153"/>
      <c r="M200" s="157"/>
      <c r="T200" s="158"/>
      <c r="AT200" s="154" t="s">
        <v>216</v>
      </c>
      <c r="AU200" s="154" t="s">
        <v>89</v>
      </c>
      <c r="AV200" s="12" t="s">
        <v>87</v>
      </c>
      <c r="AW200" s="12" t="s">
        <v>40</v>
      </c>
      <c r="AX200" s="12" t="s">
        <v>79</v>
      </c>
      <c r="AY200" s="154" t="s">
        <v>143</v>
      </c>
    </row>
    <row r="201" spans="2:65" s="13" customFormat="1" ht="11.25">
      <c r="B201" s="159"/>
      <c r="D201" s="147" t="s">
        <v>216</v>
      </c>
      <c r="E201" s="160" t="s">
        <v>3</v>
      </c>
      <c r="F201" s="161" t="s">
        <v>344</v>
      </c>
      <c r="H201" s="162">
        <v>359.07299999999998</v>
      </c>
      <c r="I201" s="163"/>
      <c r="L201" s="159"/>
      <c r="M201" s="164"/>
      <c r="T201" s="165"/>
      <c r="AT201" s="160" t="s">
        <v>216</v>
      </c>
      <c r="AU201" s="160" t="s">
        <v>89</v>
      </c>
      <c r="AV201" s="13" t="s">
        <v>89</v>
      </c>
      <c r="AW201" s="13" t="s">
        <v>40</v>
      </c>
      <c r="AX201" s="13" t="s">
        <v>79</v>
      </c>
      <c r="AY201" s="160" t="s">
        <v>143</v>
      </c>
    </row>
    <row r="202" spans="2:65" s="14" customFormat="1" ht="11.25">
      <c r="B202" s="166"/>
      <c r="D202" s="147" t="s">
        <v>216</v>
      </c>
      <c r="E202" s="167" t="s">
        <v>3</v>
      </c>
      <c r="F202" s="168" t="s">
        <v>219</v>
      </c>
      <c r="H202" s="169">
        <v>359.07299999999998</v>
      </c>
      <c r="I202" s="170"/>
      <c r="L202" s="166"/>
      <c r="M202" s="171"/>
      <c r="T202" s="172"/>
      <c r="AT202" s="167" t="s">
        <v>216</v>
      </c>
      <c r="AU202" s="167" t="s">
        <v>89</v>
      </c>
      <c r="AV202" s="14" t="s">
        <v>169</v>
      </c>
      <c r="AW202" s="14" t="s">
        <v>40</v>
      </c>
      <c r="AX202" s="14" t="s">
        <v>87</v>
      </c>
      <c r="AY202" s="167" t="s">
        <v>143</v>
      </c>
    </row>
    <row r="203" spans="2:65" s="11" customFormat="1" ht="22.9" customHeight="1">
      <c r="B203" s="117"/>
      <c r="D203" s="118" t="s">
        <v>78</v>
      </c>
      <c r="E203" s="127" t="s">
        <v>345</v>
      </c>
      <c r="F203" s="127" t="s">
        <v>346</v>
      </c>
      <c r="I203" s="120"/>
      <c r="J203" s="128">
        <f>BK203</f>
        <v>0</v>
      </c>
      <c r="L203" s="117"/>
      <c r="M203" s="122"/>
      <c r="P203" s="123">
        <f>SUM(P204:P205)</f>
        <v>0</v>
      </c>
      <c r="R203" s="123">
        <f>SUM(R204:R205)</f>
        <v>0</v>
      </c>
      <c r="T203" s="124">
        <f>SUM(T204:T205)</f>
        <v>0</v>
      </c>
      <c r="AR203" s="118" t="s">
        <v>87</v>
      </c>
      <c r="AT203" s="125" t="s">
        <v>78</v>
      </c>
      <c r="AU203" s="125" t="s">
        <v>87</v>
      </c>
      <c r="AY203" s="118" t="s">
        <v>143</v>
      </c>
      <c r="BK203" s="126">
        <f>SUM(BK204:BK205)</f>
        <v>0</v>
      </c>
    </row>
    <row r="204" spans="2:65" s="1" customFormat="1" ht="24.2" customHeight="1">
      <c r="B204" s="129"/>
      <c r="C204" s="130" t="s">
        <v>8</v>
      </c>
      <c r="D204" s="130" t="s">
        <v>146</v>
      </c>
      <c r="E204" s="131" t="s">
        <v>347</v>
      </c>
      <c r="F204" s="132" t="s">
        <v>348</v>
      </c>
      <c r="G204" s="133" t="s">
        <v>261</v>
      </c>
      <c r="H204" s="134">
        <v>40.993000000000002</v>
      </c>
      <c r="I204" s="135"/>
      <c r="J204" s="136">
        <f>ROUND(I204*H204,2)</f>
        <v>0</v>
      </c>
      <c r="K204" s="132" t="s">
        <v>150</v>
      </c>
      <c r="L204" s="34"/>
      <c r="M204" s="137" t="s">
        <v>3</v>
      </c>
      <c r="N204" s="138" t="s">
        <v>50</v>
      </c>
      <c r="P204" s="139">
        <f>O204*H204</f>
        <v>0</v>
      </c>
      <c r="Q204" s="139">
        <v>0</v>
      </c>
      <c r="R204" s="139">
        <f>Q204*H204</f>
        <v>0</v>
      </c>
      <c r="S204" s="139">
        <v>0</v>
      </c>
      <c r="T204" s="140">
        <f>S204*H204</f>
        <v>0</v>
      </c>
      <c r="AR204" s="141" t="s">
        <v>169</v>
      </c>
      <c r="AT204" s="141" t="s">
        <v>146</v>
      </c>
      <c r="AU204" s="141" t="s">
        <v>89</v>
      </c>
      <c r="AY204" s="18" t="s">
        <v>143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8" t="s">
        <v>87</v>
      </c>
      <c r="BK204" s="142">
        <f>ROUND(I204*H204,2)</f>
        <v>0</v>
      </c>
      <c r="BL204" s="18" t="s">
        <v>169</v>
      </c>
      <c r="BM204" s="141" t="s">
        <v>349</v>
      </c>
    </row>
    <row r="205" spans="2:65" s="1" customFormat="1" ht="11.25">
      <c r="B205" s="34"/>
      <c r="D205" s="143" t="s">
        <v>153</v>
      </c>
      <c r="F205" s="144" t="s">
        <v>350</v>
      </c>
      <c r="I205" s="145"/>
      <c r="L205" s="34"/>
      <c r="M205" s="149"/>
      <c r="N205" s="150"/>
      <c r="O205" s="150"/>
      <c r="P205" s="150"/>
      <c r="Q205" s="150"/>
      <c r="R205" s="150"/>
      <c r="S205" s="150"/>
      <c r="T205" s="151"/>
      <c r="AT205" s="18" t="s">
        <v>153</v>
      </c>
      <c r="AU205" s="18" t="s">
        <v>89</v>
      </c>
    </row>
    <row r="206" spans="2:65" s="1" customFormat="1" ht="6.95" customHeight="1">
      <c r="B206" s="43"/>
      <c r="C206" s="44"/>
      <c r="D206" s="44"/>
      <c r="E206" s="44"/>
      <c r="F206" s="44"/>
      <c r="G206" s="44"/>
      <c r="H206" s="44"/>
      <c r="I206" s="44"/>
      <c r="J206" s="44"/>
      <c r="K206" s="44"/>
      <c r="L206" s="34"/>
    </row>
  </sheetData>
  <autoFilter ref="C84:K205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200-000000000000}"/>
    <hyperlink ref="F94" r:id="rId2" xr:uid="{00000000-0004-0000-0200-000001000000}"/>
    <hyperlink ref="F99" r:id="rId3" xr:uid="{00000000-0004-0000-0200-000002000000}"/>
    <hyperlink ref="F107" r:id="rId4" xr:uid="{00000000-0004-0000-0200-000003000000}"/>
    <hyperlink ref="F112" r:id="rId5" xr:uid="{00000000-0004-0000-0200-000004000000}"/>
    <hyperlink ref="F116" r:id="rId6" xr:uid="{00000000-0004-0000-0200-000005000000}"/>
    <hyperlink ref="F121" r:id="rId7" xr:uid="{00000000-0004-0000-0200-000006000000}"/>
    <hyperlink ref="F126" r:id="rId8" xr:uid="{00000000-0004-0000-0200-000007000000}"/>
    <hyperlink ref="F131" r:id="rId9" xr:uid="{00000000-0004-0000-0200-000008000000}"/>
    <hyperlink ref="F136" r:id="rId10" xr:uid="{00000000-0004-0000-0200-000009000000}"/>
    <hyperlink ref="F141" r:id="rId11" xr:uid="{00000000-0004-0000-0200-00000A000000}"/>
    <hyperlink ref="F150" r:id="rId12" xr:uid="{00000000-0004-0000-0200-00000B000000}"/>
    <hyperlink ref="F157" r:id="rId13" xr:uid="{00000000-0004-0000-0200-00000C000000}"/>
    <hyperlink ref="F164" r:id="rId14" xr:uid="{00000000-0004-0000-0200-00000D000000}"/>
    <hyperlink ref="F181" r:id="rId15" xr:uid="{00000000-0004-0000-0200-00000E000000}"/>
    <hyperlink ref="F191" r:id="rId16" xr:uid="{00000000-0004-0000-0200-00000F000000}"/>
    <hyperlink ref="F197" r:id="rId17" xr:uid="{00000000-0004-0000-0200-000010000000}"/>
    <hyperlink ref="F199" r:id="rId18" xr:uid="{00000000-0004-0000-0200-000011000000}"/>
    <hyperlink ref="F205" r:id="rId19" xr:uid="{00000000-0004-0000-0200-00001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4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23" t="s">
        <v>6</v>
      </c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8" t="s">
        <v>96</v>
      </c>
      <c r="AZ2" s="152" t="s">
        <v>194</v>
      </c>
      <c r="BA2" s="152" t="s">
        <v>195</v>
      </c>
      <c r="BB2" s="152" t="s">
        <v>196</v>
      </c>
      <c r="BC2" s="152" t="s">
        <v>351</v>
      </c>
      <c r="BD2" s="152" t="s">
        <v>89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  <c r="AZ3" s="152" t="s">
        <v>198</v>
      </c>
      <c r="BA3" s="152" t="s">
        <v>199</v>
      </c>
      <c r="BB3" s="152" t="s">
        <v>196</v>
      </c>
      <c r="BC3" s="152" t="s">
        <v>352</v>
      </c>
      <c r="BD3" s="152" t="s">
        <v>89</v>
      </c>
    </row>
    <row r="4" spans="2:56" ht="24.95" customHeight="1">
      <c r="B4" s="21"/>
      <c r="D4" s="22" t="s">
        <v>116</v>
      </c>
      <c r="L4" s="21"/>
      <c r="M4" s="87" t="s">
        <v>11</v>
      </c>
      <c r="AT4" s="18" t="s">
        <v>4</v>
      </c>
    </row>
    <row r="5" spans="2:56" ht="6.95" customHeight="1">
      <c r="B5" s="21"/>
      <c r="L5" s="21"/>
    </row>
    <row r="6" spans="2:56" ht="12" customHeight="1">
      <c r="B6" s="21"/>
      <c r="D6" s="28" t="s">
        <v>17</v>
      </c>
      <c r="L6" s="21"/>
    </row>
    <row r="7" spans="2:56" ht="16.5" customHeight="1">
      <c r="B7" s="21"/>
      <c r="E7" s="324" t="str">
        <f>'Rekapitulace stavby'!K6</f>
        <v>Rekonstrukce Předzámčí, Kostelec nad Černými lesy</v>
      </c>
      <c r="F7" s="325"/>
      <c r="G7" s="325"/>
      <c r="H7" s="325"/>
      <c r="L7" s="21"/>
    </row>
    <row r="8" spans="2:56" s="1" customFormat="1" ht="12" customHeight="1">
      <c r="B8" s="34"/>
      <c r="D8" s="28" t="s">
        <v>117</v>
      </c>
      <c r="L8" s="34"/>
    </row>
    <row r="9" spans="2:56" s="1" customFormat="1" ht="16.5" customHeight="1">
      <c r="B9" s="34"/>
      <c r="E9" s="286" t="s">
        <v>353</v>
      </c>
      <c r="F9" s="326"/>
      <c r="G9" s="326"/>
      <c r="H9" s="326"/>
      <c r="L9" s="34"/>
    </row>
    <row r="10" spans="2:56" s="1" customFormat="1" ht="11.25">
      <c r="B10" s="34"/>
      <c r="L10" s="34"/>
    </row>
    <row r="11" spans="2:56" s="1" customFormat="1" ht="12" customHeight="1">
      <c r="B11" s="34"/>
      <c r="D11" s="28" t="s">
        <v>19</v>
      </c>
      <c r="F11" s="26" t="s">
        <v>3</v>
      </c>
      <c r="I11" s="28" t="s">
        <v>21</v>
      </c>
      <c r="J11" s="26" t="s">
        <v>3</v>
      </c>
      <c r="L11" s="34"/>
    </row>
    <row r="12" spans="2:5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6. 7. 2025</v>
      </c>
      <c r="L12" s="34"/>
    </row>
    <row r="13" spans="2:56" s="1" customFormat="1" ht="10.9" customHeight="1">
      <c r="B13" s="34"/>
      <c r="L13" s="34"/>
    </row>
    <row r="14" spans="2:5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5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5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7" t="str">
        <f>'Rekapitulace stavby'!E14</f>
        <v>Vyplň údaj</v>
      </c>
      <c r="F18" s="307"/>
      <c r="G18" s="307"/>
      <c r="H18" s="30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41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43</v>
      </c>
      <c r="L26" s="34"/>
    </row>
    <row r="27" spans="2:12" s="7" customFormat="1" ht="47.25" customHeight="1">
      <c r="B27" s="88"/>
      <c r="E27" s="312" t="s">
        <v>44</v>
      </c>
      <c r="F27" s="312"/>
      <c r="G27" s="312"/>
      <c r="H27" s="31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45</v>
      </c>
      <c r="J30" s="65">
        <f>ROUND(J85,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47</v>
      </c>
      <c r="I32" s="37" t="s">
        <v>46</v>
      </c>
      <c r="J32" s="37" t="s">
        <v>48</v>
      </c>
      <c r="L32" s="34"/>
    </row>
    <row r="33" spans="2:12" s="1" customFormat="1" ht="14.45" customHeight="1">
      <c r="B33" s="34"/>
      <c r="D33" s="54" t="s">
        <v>49</v>
      </c>
      <c r="E33" s="28" t="s">
        <v>50</v>
      </c>
      <c r="F33" s="90">
        <f>ROUND((SUM(BE85:BE241)),  2)</f>
        <v>0</v>
      </c>
      <c r="I33" s="91">
        <v>0.21</v>
      </c>
      <c r="J33" s="90">
        <f>ROUND(((SUM(BE85:BE241))*I33),  2)</f>
        <v>0</v>
      </c>
      <c r="L33" s="34"/>
    </row>
    <row r="34" spans="2:12" s="1" customFormat="1" ht="14.45" customHeight="1">
      <c r="B34" s="34"/>
      <c r="E34" s="28" t="s">
        <v>51</v>
      </c>
      <c r="F34" s="90">
        <f>ROUND((SUM(BF85:BF241)),  2)</f>
        <v>0</v>
      </c>
      <c r="I34" s="91">
        <v>0.12</v>
      </c>
      <c r="J34" s="90">
        <f>ROUND(((SUM(BF85:BF241))*I34),  2)</f>
        <v>0</v>
      </c>
      <c r="L34" s="34"/>
    </row>
    <row r="35" spans="2:12" s="1" customFormat="1" ht="14.45" hidden="1" customHeight="1">
      <c r="B35" s="34"/>
      <c r="E35" s="28" t="s">
        <v>52</v>
      </c>
      <c r="F35" s="90">
        <f>ROUND((SUM(BG85:BG241)),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53</v>
      </c>
      <c r="F36" s="90">
        <f>ROUND((SUM(BH85:BH241)),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54</v>
      </c>
      <c r="F37" s="90">
        <f>ROUND((SUM(BI85:BI241)),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55</v>
      </c>
      <c r="E39" s="56"/>
      <c r="F39" s="56"/>
      <c r="G39" s="94" t="s">
        <v>56</v>
      </c>
      <c r="H39" s="95" t="s">
        <v>57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119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17</v>
      </c>
      <c r="L47" s="34"/>
    </row>
    <row r="48" spans="2:12" s="1" customFormat="1" ht="16.5" customHeight="1">
      <c r="B48" s="34"/>
      <c r="E48" s="324" t="str">
        <f>E7</f>
        <v>Rekonstrukce Předzámčí, Kostelec nad Černými lesy</v>
      </c>
      <c r="F48" s="325"/>
      <c r="G48" s="325"/>
      <c r="H48" s="325"/>
      <c r="L48" s="34"/>
    </row>
    <row r="49" spans="2:47" s="1" customFormat="1" ht="12" customHeight="1">
      <c r="B49" s="34"/>
      <c r="C49" s="28" t="s">
        <v>117</v>
      </c>
      <c r="L49" s="34"/>
    </row>
    <row r="50" spans="2:47" s="1" customFormat="1" ht="16.5" customHeight="1">
      <c r="B50" s="34"/>
      <c r="E50" s="286" t="str">
        <f>E9</f>
        <v>SO03 - Funkční plochy v zámeckém příkopu - mlatové cesty</v>
      </c>
      <c r="F50" s="326"/>
      <c r="G50" s="326"/>
      <c r="H50" s="326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p.č. 2568, k.ú. Kostelec n.Č.l.</v>
      </c>
      <c r="I52" s="28" t="s">
        <v>24</v>
      </c>
      <c r="J52" s="51" t="str">
        <f>IF(J12="","",J12)</f>
        <v>6. 7. 2025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Lesy ČZU, ČZU v Praze</v>
      </c>
      <c r="I54" s="28" t="s">
        <v>38</v>
      </c>
      <c r="J54" s="32" t="str">
        <f>E21</f>
        <v>atelier 322,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41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120</v>
      </c>
      <c r="D57" s="92"/>
      <c r="E57" s="92"/>
      <c r="F57" s="92"/>
      <c r="G57" s="92"/>
      <c r="H57" s="92"/>
      <c r="I57" s="92"/>
      <c r="J57" s="99" t="s">
        <v>121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77</v>
      </c>
      <c r="J59" s="65">
        <f>J85</f>
        <v>0</v>
      </c>
      <c r="L59" s="34"/>
      <c r="AU59" s="18" t="s">
        <v>122</v>
      </c>
    </row>
    <row r="60" spans="2:47" s="8" customFormat="1" ht="24.95" customHeight="1">
      <c r="B60" s="101"/>
      <c r="D60" s="102" t="s">
        <v>202</v>
      </c>
      <c r="E60" s="103"/>
      <c r="F60" s="103"/>
      <c r="G60" s="103"/>
      <c r="H60" s="103"/>
      <c r="I60" s="103"/>
      <c r="J60" s="104">
        <f>J86</f>
        <v>0</v>
      </c>
      <c r="L60" s="101"/>
    </row>
    <row r="61" spans="2:47" s="9" customFormat="1" ht="19.899999999999999" customHeight="1">
      <c r="B61" s="105"/>
      <c r="D61" s="106" t="s">
        <v>203</v>
      </c>
      <c r="E61" s="107"/>
      <c r="F61" s="107"/>
      <c r="G61" s="107"/>
      <c r="H61" s="107"/>
      <c r="I61" s="107"/>
      <c r="J61" s="108">
        <f>J87</f>
        <v>0</v>
      </c>
      <c r="L61" s="105"/>
    </row>
    <row r="62" spans="2:47" s="9" customFormat="1" ht="19.899999999999999" customHeight="1">
      <c r="B62" s="105"/>
      <c r="D62" s="106" t="s">
        <v>204</v>
      </c>
      <c r="E62" s="107"/>
      <c r="F62" s="107"/>
      <c r="G62" s="107"/>
      <c r="H62" s="107"/>
      <c r="I62" s="107"/>
      <c r="J62" s="108">
        <f>J174</f>
        <v>0</v>
      </c>
      <c r="L62" s="105"/>
    </row>
    <row r="63" spans="2:47" s="9" customFormat="1" ht="19.899999999999999" customHeight="1">
      <c r="B63" s="105"/>
      <c r="D63" s="106" t="s">
        <v>205</v>
      </c>
      <c r="E63" s="107"/>
      <c r="F63" s="107"/>
      <c r="G63" s="107"/>
      <c r="H63" s="107"/>
      <c r="I63" s="107"/>
      <c r="J63" s="108">
        <f>J204</f>
        <v>0</v>
      </c>
      <c r="L63" s="105"/>
    </row>
    <row r="64" spans="2:47" s="9" customFormat="1" ht="19.899999999999999" customHeight="1">
      <c r="B64" s="105"/>
      <c r="D64" s="106" t="s">
        <v>206</v>
      </c>
      <c r="E64" s="107"/>
      <c r="F64" s="107"/>
      <c r="G64" s="107"/>
      <c r="H64" s="107"/>
      <c r="I64" s="107"/>
      <c r="J64" s="108">
        <f>J231</f>
        <v>0</v>
      </c>
      <c r="L64" s="105"/>
    </row>
    <row r="65" spans="2:12" s="9" customFormat="1" ht="19.899999999999999" customHeight="1">
      <c r="B65" s="105"/>
      <c r="D65" s="106" t="s">
        <v>207</v>
      </c>
      <c r="E65" s="107"/>
      <c r="F65" s="107"/>
      <c r="G65" s="107"/>
      <c r="H65" s="107"/>
      <c r="I65" s="107"/>
      <c r="J65" s="108">
        <f>J239</f>
        <v>0</v>
      </c>
      <c r="L65" s="105"/>
    </row>
    <row r="66" spans="2:12" s="1" customFormat="1" ht="21.75" customHeight="1">
      <c r="B66" s="34"/>
      <c r="L66" s="34"/>
    </row>
    <row r="67" spans="2:12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4"/>
    </row>
    <row r="71" spans="2:12" s="1" customFormat="1" ht="6.95" customHeight="1"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34"/>
    </row>
    <row r="72" spans="2:12" s="1" customFormat="1" ht="24.95" customHeight="1">
      <c r="B72" s="34"/>
      <c r="C72" s="22" t="s">
        <v>129</v>
      </c>
      <c r="L72" s="34"/>
    </row>
    <row r="73" spans="2:12" s="1" customFormat="1" ht="6.95" customHeight="1">
      <c r="B73" s="34"/>
      <c r="L73" s="34"/>
    </row>
    <row r="74" spans="2:12" s="1" customFormat="1" ht="12" customHeight="1">
      <c r="B74" s="34"/>
      <c r="C74" s="28" t="s">
        <v>17</v>
      </c>
      <c r="L74" s="34"/>
    </row>
    <row r="75" spans="2:12" s="1" customFormat="1" ht="16.5" customHeight="1">
      <c r="B75" s="34"/>
      <c r="E75" s="324" t="str">
        <f>E7</f>
        <v>Rekonstrukce Předzámčí, Kostelec nad Černými lesy</v>
      </c>
      <c r="F75" s="325"/>
      <c r="G75" s="325"/>
      <c r="H75" s="325"/>
      <c r="L75" s="34"/>
    </row>
    <row r="76" spans="2:12" s="1" customFormat="1" ht="12" customHeight="1">
      <c r="B76" s="34"/>
      <c r="C76" s="28" t="s">
        <v>117</v>
      </c>
      <c r="L76" s="34"/>
    </row>
    <row r="77" spans="2:12" s="1" customFormat="1" ht="16.5" customHeight="1">
      <c r="B77" s="34"/>
      <c r="E77" s="286" t="str">
        <f>E9</f>
        <v>SO03 - Funkční plochy v zámeckém příkopu - mlatové cesty</v>
      </c>
      <c r="F77" s="326"/>
      <c r="G77" s="326"/>
      <c r="H77" s="326"/>
      <c r="L77" s="34"/>
    </row>
    <row r="78" spans="2:12" s="1" customFormat="1" ht="6.95" customHeight="1">
      <c r="B78" s="34"/>
      <c r="L78" s="34"/>
    </row>
    <row r="79" spans="2:12" s="1" customFormat="1" ht="12" customHeight="1">
      <c r="B79" s="34"/>
      <c r="C79" s="28" t="s">
        <v>22</v>
      </c>
      <c r="F79" s="26" t="str">
        <f>F12</f>
        <v>p.č. 2568, k.ú. Kostelec n.Č.l.</v>
      </c>
      <c r="I79" s="28" t="s">
        <v>24</v>
      </c>
      <c r="J79" s="51" t="str">
        <f>IF(J12="","",J12)</f>
        <v>6. 7. 2025</v>
      </c>
      <c r="L79" s="34"/>
    </row>
    <row r="80" spans="2:12" s="1" customFormat="1" ht="6.95" customHeight="1">
      <c r="B80" s="34"/>
      <c r="L80" s="34"/>
    </row>
    <row r="81" spans="2:65" s="1" customFormat="1" ht="15.2" customHeight="1">
      <c r="B81" s="34"/>
      <c r="C81" s="28" t="s">
        <v>30</v>
      </c>
      <c r="F81" s="26" t="str">
        <f>E15</f>
        <v>Lesy ČZU, ČZU v Praze</v>
      </c>
      <c r="I81" s="28" t="s">
        <v>38</v>
      </c>
      <c r="J81" s="32" t="str">
        <f>E21</f>
        <v>atelier 322, s.r.o.</v>
      </c>
      <c r="L81" s="34"/>
    </row>
    <row r="82" spans="2:65" s="1" customFormat="1" ht="15.2" customHeight="1">
      <c r="B82" s="34"/>
      <c r="C82" s="28" t="s">
        <v>36</v>
      </c>
      <c r="F82" s="26" t="str">
        <f>IF(E18="","",E18)</f>
        <v>Vyplň údaj</v>
      </c>
      <c r="I82" s="28" t="s">
        <v>41</v>
      </c>
      <c r="J82" s="32" t="str">
        <f>E24</f>
        <v xml:space="preserve"> </v>
      </c>
      <c r="L82" s="34"/>
    </row>
    <row r="83" spans="2:65" s="1" customFormat="1" ht="10.35" customHeight="1">
      <c r="B83" s="34"/>
      <c r="L83" s="34"/>
    </row>
    <row r="84" spans="2:65" s="10" customFormat="1" ht="29.25" customHeight="1">
      <c r="B84" s="109"/>
      <c r="C84" s="110" t="s">
        <v>130</v>
      </c>
      <c r="D84" s="111" t="s">
        <v>64</v>
      </c>
      <c r="E84" s="111" t="s">
        <v>60</v>
      </c>
      <c r="F84" s="111" t="s">
        <v>61</v>
      </c>
      <c r="G84" s="111" t="s">
        <v>131</v>
      </c>
      <c r="H84" s="111" t="s">
        <v>132</v>
      </c>
      <c r="I84" s="111" t="s">
        <v>133</v>
      </c>
      <c r="J84" s="111" t="s">
        <v>121</v>
      </c>
      <c r="K84" s="112" t="s">
        <v>134</v>
      </c>
      <c r="L84" s="109"/>
      <c r="M84" s="58" t="s">
        <v>3</v>
      </c>
      <c r="N84" s="59" t="s">
        <v>49</v>
      </c>
      <c r="O84" s="59" t="s">
        <v>135</v>
      </c>
      <c r="P84" s="59" t="s">
        <v>136</v>
      </c>
      <c r="Q84" s="59" t="s">
        <v>137</v>
      </c>
      <c r="R84" s="59" t="s">
        <v>138</v>
      </c>
      <c r="S84" s="59" t="s">
        <v>139</v>
      </c>
      <c r="T84" s="60" t="s">
        <v>140</v>
      </c>
    </row>
    <row r="85" spans="2:65" s="1" customFormat="1" ht="22.9" customHeight="1">
      <c r="B85" s="34"/>
      <c r="C85" s="63" t="s">
        <v>141</v>
      </c>
      <c r="J85" s="113">
        <f>BK85</f>
        <v>0</v>
      </c>
      <c r="L85" s="34"/>
      <c r="M85" s="61"/>
      <c r="N85" s="52"/>
      <c r="O85" s="52"/>
      <c r="P85" s="114">
        <f>P86</f>
        <v>0</v>
      </c>
      <c r="Q85" s="52"/>
      <c r="R85" s="114">
        <f>R86</f>
        <v>205.822553</v>
      </c>
      <c r="S85" s="52"/>
      <c r="T85" s="115">
        <f>T86</f>
        <v>104.43123</v>
      </c>
      <c r="AT85" s="18" t="s">
        <v>78</v>
      </c>
      <c r="AU85" s="18" t="s">
        <v>122</v>
      </c>
      <c r="BK85" s="116">
        <f>BK86</f>
        <v>0</v>
      </c>
    </row>
    <row r="86" spans="2:65" s="11" customFormat="1" ht="25.9" customHeight="1">
      <c r="B86" s="117"/>
      <c r="D86" s="118" t="s">
        <v>78</v>
      </c>
      <c r="E86" s="119" t="s">
        <v>208</v>
      </c>
      <c r="F86" s="119" t="s">
        <v>209</v>
      </c>
      <c r="I86" s="120"/>
      <c r="J86" s="121">
        <f>BK86</f>
        <v>0</v>
      </c>
      <c r="L86" s="117"/>
      <c r="M86" s="122"/>
      <c r="P86" s="123">
        <f>P87+P174+P204+P231+P239</f>
        <v>0</v>
      </c>
      <c r="R86" s="123">
        <f>R87+R174+R204+R231+R239</f>
        <v>205.822553</v>
      </c>
      <c r="T86" s="124">
        <f>T87+T174+T204+T231+T239</f>
        <v>104.43123</v>
      </c>
      <c r="AR86" s="118" t="s">
        <v>87</v>
      </c>
      <c r="AT86" s="125" t="s">
        <v>78</v>
      </c>
      <c r="AU86" s="125" t="s">
        <v>79</v>
      </c>
      <c r="AY86" s="118" t="s">
        <v>143</v>
      </c>
      <c r="BK86" s="126">
        <f>BK87+BK174+BK204+BK231+BK239</f>
        <v>0</v>
      </c>
    </row>
    <row r="87" spans="2:65" s="11" customFormat="1" ht="22.9" customHeight="1">
      <c r="B87" s="117"/>
      <c r="D87" s="118" t="s">
        <v>78</v>
      </c>
      <c r="E87" s="127" t="s">
        <v>87</v>
      </c>
      <c r="F87" s="127" t="s">
        <v>210</v>
      </c>
      <c r="I87" s="120"/>
      <c r="J87" s="128">
        <f>BK87</f>
        <v>0</v>
      </c>
      <c r="L87" s="117"/>
      <c r="M87" s="122"/>
      <c r="P87" s="123">
        <f>SUM(P88:P173)</f>
        <v>0</v>
      </c>
      <c r="R87" s="123">
        <f>SUM(R88:R173)</f>
        <v>0</v>
      </c>
      <c r="T87" s="124">
        <f>SUM(T88:T173)</f>
        <v>100.56795</v>
      </c>
      <c r="AR87" s="118" t="s">
        <v>87</v>
      </c>
      <c r="AT87" s="125" t="s">
        <v>78</v>
      </c>
      <c r="AU87" s="125" t="s">
        <v>87</v>
      </c>
      <c r="AY87" s="118" t="s">
        <v>143</v>
      </c>
      <c r="BK87" s="126">
        <f>SUM(BK88:BK173)</f>
        <v>0</v>
      </c>
    </row>
    <row r="88" spans="2:65" s="1" customFormat="1" ht="24.2" customHeight="1">
      <c r="B88" s="129"/>
      <c r="C88" s="130" t="s">
        <v>87</v>
      </c>
      <c r="D88" s="130" t="s">
        <v>146</v>
      </c>
      <c r="E88" s="131" t="s">
        <v>220</v>
      </c>
      <c r="F88" s="132" t="s">
        <v>221</v>
      </c>
      <c r="G88" s="133" t="s">
        <v>213</v>
      </c>
      <c r="H88" s="134">
        <v>283.29000000000002</v>
      </c>
      <c r="I88" s="135"/>
      <c r="J88" s="136">
        <f>ROUND(I88*H88,2)</f>
        <v>0</v>
      </c>
      <c r="K88" s="132" t="s">
        <v>150</v>
      </c>
      <c r="L88" s="34"/>
      <c r="M88" s="137" t="s">
        <v>3</v>
      </c>
      <c r="N88" s="138" t="s">
        <v>50</v>
      </c>
      <c r="P88" s="139">
        <f>O88*H88</f>
        <v>0</v>
      </c>
      <c r="Q88" s="139">
        <v>0</v>
      </c>
      <c r="R88" s="139">
        <f>Q88*H88</f>
        <v>0</v>
      </c>
      <c r="S88" s="139">
        <v>0.35499999999999998</v>
      </c>
      <c r="T88" s="140">
        <f>S88*H88</f>
        <v>100.56795</v>
      </c>
      <c r="AR88" s="141" t="s">
        <v>169</v>
      </c>
      <c r="AT88" s="141" t="s">
        <v>146</v>
      </c>
      <c r="AU88" s="141" t="s">
        <v>89</v>
      </c>
      <c r="AY88" s="18" t="s">
        <v>143</v>
      </c>
      <c r="BE88" s="142">
        <f>IF(N88="základní",J88,0)</f>
        <v>0</v>
      </c>
      <c r="BF88" s="142">
        <f>IF(N88="snížená",J88,0)</f>
        <v>0</v>
      </c>
      <c r="BG88" s="142">
        <f>IF(N88="zákl. přenesená",J88,0)</f>
        <v>0</v>
      </c>
      <c r="BH88" s="142">
        <f>IF(N88="sníž. přenesená",J88,0)</f>
        <v>0</v>
      </c>
      <c r="BI88" s="142">
        <f>IF(N88="nulová",J88,0)</f>
        <v>0</v>
      </c>
      <c r="BJ88" s="18" t="s">
        <v>87</v>
      </c>
      <c r="BK88" s="142">
        <f>ROUND(I88*H88,2)</f>
        <v>0</v>
      </c>
      <c r="BL88" s="18" t="s">
        <v>169</v>
      </c>
      <c r="BM88" s="141" t="s">
        <v>354</v>
      </c>
    </row>
    <row r="89" spans="2:65" s="1" customFormat="1" ht="11.25">
      <c r="B89" s="34"/>
      <c r="D89" s="143" t="s">
        <v>153</v>
      </c>
      <c r="F89" s="144" t="s">
        <v>223</v>
      </c>
      <c r="I89" s="145"/>
      <c r="L89" s="34"/>
      <c r="M89" s="146"/>
      <c r="T89" s="55"/>
      <c r="AT89" s="18" t="s">
        <v>153</v>
      </c>
      <c r="AU89" s="18" t="s">
        <v>89</v>
      </c>
    </row>
    <row r="90" spans="2:65" s="12" customFormat="1" ht="11.25">
      <c r="B90" s="153"/>
      <c r="D90" s="147" t="s">
        <v>216</v>
      </c>
      <c r="E90" s="154" t="s">
        <v>3</v>
      </c>
      <c r="F90" s="155" t="s">
        <v>355</v>
      </c>
      <c r="H90" s="154" t="s">
        <v>3</v>
      </c>
      <c r="I90" s="156"/>
      <c r="L90" s="153"/>
      <c r="M90" s="157"/>
      <c r="T90" s="158"/>
      <c r="AT90" s="154" t="s">
        <v>216</v>
      </c>
      <c r="AU90" s="154" t="s">
        <v>89</v>
      </c>
      <c r="AV90" s="12" t="s">
        <v>87</v>
      </c>
      <c r="AW90" s="12" t="s">
        <v>40</v>
      </c>
      <c r="AX90" s="12" t="s">
        <v>79</v>
      </c>
      <c r="AY90" s="154" t="s">
        <v>143</v>
      </c>
    </row>
    <row r="91" spans="2:65" s="13" customFormat="1" ht="11.25">
      <c r="B91" s="159"/>
      <c r="D91" s="147" t="s">
        <v>216</v>
      </c>
      <c r="E91" s="160" t="s">
        <v>3</v>
      </c>
      <c r="F91" s="161" t="s">
        <v>356</v>
      </c>
      <c r="H91" s="162">
        <v>283.29000000000002</v>
      </c>
      <c r="I91" s="163"/>
      <c r="L91" s="159"/>
      <c r="M91" s="164"/>
      <c r="T91" s="165"/>
      <c r="AT91" s="160" t="s">
        <v>216</v>
      </c>
      <c r="AU91" s="160" t="s">
        <v>89</v>
      </c>
      <c r="AV91" s="13" t="s">
        <v>89</v>
      </c>
      <c r="AW91" s="13" t="s">
        <v>40</v>
      </c>
      <c r="AX91" s="13" t="s">
        <v>79</v>
      </c>
      <c r="AY91" s="160" t="s">
        <v>143</v>
      </c>
    </row>
    <row r="92" spans="2:65" s="14" customFormat="1" ht="11.25">
      <c r="B92" s="166"/>
      <c r="D92" s="147" t="s">
        <v>216</v>
      </c>
      <c r="E92" s="167" t="s">
        <v>3</v>
      </c>
      <c r="F92" s="168" t="s">
        <v>219</v>
      </c>
      <c r="H92" s="169">
        <v>283.29000000000002</v>
      </c>
      <c r="I92" s="170"/>
      <c r="L92" s="166"/>
      <c r="M92" s="171"/>
      <c r="T92" s="172"/>
      <c r="AT92" s="167" t="s">
        <v>216</v>
      </c>
      <c r="AU92" s="167" t="s">
        <v>89</v>
      </c>
      <c r="AV92" s="14" t="s">
        <v>169</v>
      </c>
      <c r="AW92" s="14" t="s">
        <v>40</v>
      </c>
      <c r="AX92" s="14" t="s">
        <v>87</v>
      </c>
      <c r="AY92" s="167" t="s">
        <v>143</v>
      </c>
    </row>
    <row r="93" spans="2:65" s="1" customFormat="1" ht="16.5" customHeight="1">
      <c r="B93" s="129"/>
      <c r="C93" s="130" t="s">
        <v>89</v>
      </c>
      <c r="D93" s="130" t="s">
        <v>146</v>
      </c>
      <c r="E93" s="131" t="s">
        <v>357</v>
      </c>
      <c r="F93" s="132" t="s">
        <v>358</v>
      </c>
      <c r="G93" s="133" t="s">
        <v>213</v>
      </c>
      <c r="H93" s="134">
        <v>244.48</v>
      </c>
      <c r="I93" s="135"/>
      <c r="J93" s="136">
        <f>ROUND(I93*H93,2)</f>
        <v>0</v>
      </c>
      <c r="K93" s="132" t="s">
        <v>150</v>
      </c>
      <c r="L93" s="34"/>
      <c r="M93" s="137" t="s">
        <v>3</v>
      </c>
      <c r="N93" s="138" t="s">
        <v>50</v>
      </c>
      <c r="P93" s="139">
        <f>O93*H93</f>
        <v>0</v>
      </c>
      <c r="Q93" s="139">
        <v>0</v>
      </c>
      <c r="R93" s="139">
        <f>Q93*H93</f>
        <v>0</v>
      </c>
      <c r="S93" s="139">
        <v>0</v>
      </c>
      <c r="T93" s="140">
        <f>S93*H93</f>
        <v>0</v>
      </c>
      <c r="AR93" s="141" t="s">
        <v>169</v>
      </c>
      <c r="AT93" s="141" t="s">
        <v>146</v>
      </c>
      <c r="AU93" s="141" t="s">
        <v>89</v>
      </c>
      <c r="AY93" s="18" t="s">
        <v>143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8" t="s">
        <v>87</v>
      </c>
      <c r="BK93" s="142">
        <f>ROUND(I93*H93,2)</f>
        <v>0</v>
      </c>
      <c r="BL93" s="18" t="s">
        <v>169</v>
      </c>
      <c r="BM93" s="141" t="s">
        <v>359</v>
      </c>
    </row>
    <row r="94" spans="2:65" s="1" customFormat="1" ht="11.25">
      <c r="B94" s="34"/>
      <c r="D94" s="143" t="s">
        <v>153</v>
      </c>
      <c r="F94" s="144" t="s">
        <v>360</v>
      </c>
      <c r="I94" s="145"/>
      <c r="L94" s="34"/>
      <c r="M94" s="146"/>
      <c r="T94" s="55"/>
      <c r="AT94" s="18" t="s">
        <v>153</v>
      </c>
      <c r="AU94" s="18" t="s">
        <v>89</v>
      </c>
    </row>
    <row r="95" spans="2:65" s="12" customFormat="1" ht="11.25">
      <c r="B95" s="153"/>
      <c r="D95" s="147" t="s">
        <v>216</v>
      </c>
      <c r="E95" s="154" t="s">
        <v>3</v>
      </c>
      <c r="F95" s="155" t="s">
        <v>361</v>
      </c>
      <c r="H95" s="154" t="s">
        <v>3</v>
      </c>
      <c r="I95" s="156"/>
      <c r="L95" s="153"/>
      <c r="M95" s="157"/>
      <c r="T95" s="158"/>
      <c r="AT95" s="154" t="s">
        <v>216</v>
      </c>
      <c r="AU95" s="154" t="s">
        <v>89</v>
      </c>
      <c r="AV95" s="12" t="s">
        <v>87</v>
      </c>
      <c r="AW95" s="12" t="s">
        <v>40</v>
      </c>
      <c r="AX95" s="12" t="s">
        <v>79</v>
      </c>
      <c r="AY95" s="154" t="s">
        <v>143</v>
      </c>
    </row>
    <row r="96" spans="2:65" s="13" customFormat="1" ht="11.25">
      <c r="B96" s="159"/>
      <c r="D96" s="147" t="s">
        <v>216</v>
      </c>
      <c r="E96" s="160" t="s">
        <v>3</v>
      </c>
      <c r="F96" s="161" t="s">
        <v>362</v>
      </c>
      <c r="H96" s="162">
        <v>244.48</v>
      </c>
      <c r="I96" s="163"/>
      <c r="L96" s="159"/>
      <c r="M96" s="164"/>
      <c r="T96" s="165"/>
      <c r="AT96" s="160" t="s">
        <v>216</v>
      </c>
      <c r="AU96" s="160" t="s">
        <v>89</v>
      </c>
      <c r="AV96" s="13" t="s">
        <v>89</v>
      </c>
      <c r="AW96" s="13" t="s">
        <v>40</v>
      </c>
      <c r="AX96" s="13" t="s">
        <v>79</v>
      </c>
      <c r="AY96" s="160" t="s">
        <v>143</v>
      </c>
    </row>
    <row r="97" spans="2:65" s="14" customFormat="1" ht="11.25">
      <c r="B97" s="166"/>
      <c r="D97" s="147" t="s">
        <v>216</v>
      </c>
      <c r="E97" s="167" t="s">
        <v>3</v>
      </c>
      <c r="F97" s="168" t="s">
        <v>219</v>
      </c>
      <c r="H97" s="169">
        <v>244.48</v>
      </c>
      <c r="I97" s="170"/>
      <c r="L97" s="166"/>
      <c r="M97" s="171"/>
      <c r="T97" s="172"/>
      <c r="AT97" s="167" t="s">
        <v>216</v>
      </c>
      <c r="AU97" s="167" t="s">
        <v>89</v>
      </c>
      <c r="AV97" s="14" t="s">
        <v>169</v>
      </c>
      <c r="AW97" s="14" t="s">
        <v>40</v>
      </c>
      <c r="AX97" s="14" t="s">
        <v>87</v>
      </c>
      <c r="AY97" s="167" t="s">
        <v>143</v>
      </c>
    </row>
    <row r="98" spans="2:65" s="1" customFormat="1" ht="21.75" customHeight="1">
      <c r="B98" s="129"/>
      <c r="C98" s="130" t="s">
        <v>161</v>
      </c>
      <c r="D98" s="130" t="s">
        <v>146</v>
      </c>
      <c r="E98" s="131" t="s">
        <v>226</v>
      </c>
      <c r="F98" s="132" t="s">
        <v>227</v>
      </c>
      <c r="G98" s="133" t="s">
        <v>196</v>
      </c>
      <c r="H98" s="134">
        <v>187.52199999999999</v>
      </c>
      <c r="I98" s="135"/>
      <c r="J98" s="136">
        <f>ROUND(I98*H98,2)</f>
        <v>0</v>
      </c>
      <c r="K98" s="132" t="s">
        <v>150</v>
      </c>
      <c r="L98" s="34"/>
      <c r="M98" s="137" t="s">
        <v>3</v>
      </c>
      <c r="N98" s="138" t="s">
        <v>50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169</v>
      </c>
      <c r="AT98" s="141" t="s">
        <v>146</v>
      </c>
      <c r="AU98" s="141" t="s">
        <v>89</v>
      </c>
      <c r="AY98" s="18" t="s">
        <v>143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8" t="s">
        <v>87</v>
      </c>
      <c r="BK98" s="142">
        <f>ROUND(I98*H98,2)</f>
        <v>0</v>
      </c>
      <c r="BL98" s="18" t="s">
        <v>169</v>
      </c>
      <c r="BM98" s="141" t="s">
        <v>363</v>
      </c>
    </row>
    <row r="99" spans="2:65" s="1" customFormat="1" ht="11.25">
      <c r="B99" s="34"/>
      <c r="D99" s="143" t="s">
        <v>153</v>
      </c>
      <c r="F99" s="144" t="s">
        <v>229</v>
      </c>
      <c r="I99" s="145"/>
      <c r="L99" s="34"/>
      <c r="M99" s="146"/>
      <c r="T99" s="55"/>
      <c r="AT99" s="18" t="s">
        <v>153</v>
      </c>
      <c r="AU99" s="18" t="s">
        <v>89</v>
      </c>
    </row>
    <row r="100" spans="2:65" s="12" customFormat="1" ht="11.25">
      <c r="B100" s="153"/>
      <c r="D100" s="147" t="s">
        <v>216</v>
      </c>
      <c r="E100" s="154" t="s">
        <v>3</v>
      </c>
      <c r="F100" s="155" t="s">
        <v>230</v>
      </c>
      <c r="H100" s="154" t="s">
        <v>3</v>
      </c>
      <c r="I100" s="156"/>
      <c r="L100" s="153"/>
      <c r="M100" s="157"/>
      <c r="T100" s="158"/>
      <c r="AT100" s="154" t="s">
        <v>216</v>
      </c>
      <c r="AU100" s="154" t="s">
        <v>89</v>
      </c>
      <c r="AV100" s="12" t="s">
        <v>87</v>
      </c>
      <c r="AW100" s="12" t="s">
        <v>40</v>
      </c>
      <c r="AX100" s="12" t="s">
        <v>79</v>
      </c>
      <c r="AY100" s="154" t="s">
        <v>143</v>
      </c>
    </row>
    <row r="101" spans="2:65" s="12" customFormat="1" ht="11.25">
      <c r="B101" s="153"/>
      <c r="D101" s="147" t="s">
        <v>216</v>
      </c>
      <c r="E101" s="154" t="s">
        <v>3</v>
      </c>
      <c r="F101" s="155" t="s">
        <v>364</v>
      </c>
      <c r="H101" s="154" t="s">
        <v>3</v>
      </c>
      <c r="I101" s="156"/>
      <c r="L101" s="153"/>
      <c r="M101" s="157"/>
      <c r="T101" s="158"/>
      <c r="AT101" s="154" t="s">
        <v>216</v>
      </c>
      <c r="AU101" s="154" t="s">
        <v>89</v>
      </c>
      <c r="AV101" s="12" t="s">
        <v>87</v>
      </c>
      <c r="AW101" s="12" t="s">
        <v>40</v>
      </c>
      <c r="AX101" s="12" t="s">
        <v>79</v>
      </c>
      <c r="AY101" s="154" t="s">
        <v>143</v>
      </c>
    </row>
    <row r="102" spans="2:65" s="13" customFormat="1" ht="11.25">
      <c r="B102" s="159"/>
      <c r="D102" s="147" t="s">
        <v>216</v>
      </c>
      <c r="E102" s="160" t="s">
        <v>3</v>
      </c>
      <c r="F102" s="161" t="s">
        <v>365</v>
      </c>
      <c r="H102" s="162">
        <v>134.03200000000001</v>
      </c>
      <c r="I102" s="163"/>
      <c r="L102" s="159"/>
      <c r="M102" s="164"/>
      <c r="T102" s="165"/>
      <c r="AT102" s="160" t="s">
        <v>216</v>
      </c>
      <c r="AU102" s="160" t="s">
        <v>89</v>
      </c>
      <c r="AV102" s="13" t="s">
        <v>89</v>
      </c>
      <c r="AW102" s="13" t="s">
        <v>40</v>
      </c>
      <c r="AX102" s="13" t="s">
        <v>79</v>
      </c>
      <c r="AY102" s="160" t="s">
        <v>143</v>
      </c>
    </row>
    <row r="103" spans="2:65" s="12" customFormat="1" ht="11.25">
      <c r="B103" s="153"/>
      <c r="D103" s="147" t="s">
        <v>216</v>
      </c>
      <c r="E103" s="154" t="s">
        <v>3</v>
      </c>
      <c r="F103" s="155" t="s">
        <v>366</v>
      </c>
      <c r="H103" s="154" t="s">
        <v>3</v>
      </c>
      <c r="I103" s="156"/>
      <c r="L103" s="153"/>
      <c r="M103" s="157"/>
      <c r="T103" s="158"/>
      <c r="AT103" s="154" t="s">
        <v>216</v>
      </c>
      <c r="AU103" s="154" t="s">
        <v>89</v>
      </c>
      <c r="AV103" s="12" t="s">
        <v>87</v>
      </c>
      <c r="AW103" s="12" t="s">
        <v>40</v>
      </c>
      <c r="AX103" s="12" t="s">
        <v>79</v>
      </c>
      <c r="AY103" s="154" t="s">
        <v>143</v>
      </c>
    </row>
    <row r="104" spans="2:65" s="13" customFormat="1" ht="11.25">
      <c r="B104" s="159"/>
      <c r="D104" s="147" t="s">
        <v>216</v>
      </c>
      <c r="E104" s="160" t="s">
        <v>3</v>
      </c>
      <c r="F104" s="161" t="s">
        <v>367</v>
      </c>
      <c r="H104" s="162">
        <v>63.84</v>
      </c>
      <c r="I104" s="163"/>
      <c r="L104" s="159"/>
      <c r="M104" s="164"/>
      <c r="T104" s="165"/>
      <c r="AT104" s="160" t="s">
        <v>216</v>
      </c>
      <c r="AU104" s="160" t="s">
        <v>89</v>
      </c>
      <c r="AV104" s="13" t="s">
        <v>89</v>
      </c>
      <c r="AW104" s="13" t="s">
        <v>40</v>
      </c>
      <c r="AX104" s="13" t="s">
        <v>79</v>
      </c>
      <c r="AY104" s="160" t="s">
        <v>143</v>
      </c>
    </row>
    <row r="105" spans="2:65" s="12" customFormat="1" ht="11.25">
      <c r="B105" s="153"/>
      <c r="D105" s="147" t="s">
        <v>216</v>
      </c>
      <c r="E105" s="154" t="s">
        <v>3</v>
      </c>
      <c r="F105" s="155" t="s">
        <v>368</v>
      </c>
      <c r="H105" s="154" t="s">
        <v>3</v>
      </c>
      <c r="I105" s="156"/>
      <c r="L105" s="153"/>
      <c r="M105" s="157"/>
      <c r="T105" s="158"/>
      <c r="AT105" s="154" t="s">
        <v>216</v>
      </c>
      <c r="AU105" s="154" t="s">
        <v>89</v>
      </c>
      <c r="AV105" s="12" t="s">
        <v>87</v>
      </c>
      <c r="AW105" s="12" t="s">
        <v>40</v>
      </c>
      <c r="AX105" s="12" t="s">
        <v>79</v>
      </c>
      <c r="AY105" s="154" t="s">
        <v>143</v>
      </c>
    </row>
    <row r="106" spans="2:65" s="13" customFormat="1" ht="11.25">
      <c r="B106" s="159"/>
      <c r="D106" s="147" t="s">
        <v>216</v>
      </c>
      <c r="E106" s="160" t="s">
        <v>3</v>
      </c>
      <c r="F106" s="161" t="s">
        <v>369</v>
      </c>
      <c r="H106" s="162">
        <v>56.591999999999999</v>
      </c>
      <c r="I106" s="163"/>
      <c r="L106" s="159"/>
      <c r="M106" s="164"/>
      <c r="T106" s="165"/>
      <c r="AT106" s="160" t="s">
        <v>216</v>
      </c>
      <c r="AU106" s="160" t="s">
        <v>89</v>
      </c>
      <c r="AV106" s="13" t="s">
        <v>89</v>
      </c>
      <c r="AW106" s="13" t="s">
        <v>40</v>
      </c>
      <c r="AX106" s="13" t="s">
        <v>79</v>
      </c>
      <c r="AY106" s="160" t="s">
        <v>143</v>
      </c>
    </row>
    <row r="107" spans="2:65" s="12" customFormat="1" ht="11.25">
      <c r="B107" s="153"/>
      <c r="D107" s="147" t="s">
        <v>216</v>
      </c>
      <c r="E107" s="154" t="s">
        <v>3</v>
      </c>
      <c r="F107" s="155" t="s">
        <v>233</v>
      </c>
      <c r="H107" s="154" t="s">
        <v>3</v>
      </c>
      <c r="I107" s="156"/>
      <c r="L107" s="153"/>
      <c r="M107" s="157"/>
      <c r="T107" s="158"/>
      <c r="AT107" s="154" t="s">
        <v>216</v>
      </c>
      <c r="AU107" s="154" t="s">
        <v>89</v>
      </c>
      <c r="AV107" s="12" t="s">
        <v>87</v>
      </c>
      <c r="AW107" s="12" t="s">
        <v>40</v>
      </c>
      <c r="AX107" s="12" t="s">
        <v>79</v>
      </c>
      <c r="AY107" s="154" t="s">
        <v>143</v>
      </c>
    </row>
    <row r="108" spans="2:65" s="13" customFormat="1" ht="11.25">
      <c r="B108" s="159"/>
      <c r="D108" s="147" t="s">
        <v>216</v>
      </c>
      <c r="E108" s="160" t="s">
        <v>3</v>
      </c>
      <c r="F108" s="161" t="s">
        <v>370</v>
      </c>
      <c r="H108" s="162">
        <v>-42.494</v>
      </c>
      <c r="I108" s="163"/>
      <c r="L108" s="159"/>
      <c r="M108" s="164"/>
      <c r="T108" s="165"/>
      <c r="AT108" s="160" t="s">
        <v>216</v>
      </c>
      <c r="AU108" s="160" t="s">
        <v>89</v>
      </c>
      <c r="AV108" s="13" t="s">
        <v>89</v>
      </c>
      <c r="AW108" s="13" t="s">
        <v>40</v>
      </c>
      <c r="AX108" s="13" t="s">
        <v>79</v>
      </c>
      <c r="AY108" s="160" t="s">
        <v>143</v>
      </c>
    </row>
    <row r="109" spans="2:65" s="12" customFormat="1" ht="11.25">
      <c r="B109" s="153"/>
      <c r="D109" s="147" t="s">
        <v>216</v>
      </c>
      <c r="E109" s="154" t="s">
        <v>3</v>
      </c>
      <c r="F109" s="155" t="s">
        <v>371</v>
      </c>
      <c r="H109" s="154" t="s">
        <v>3</v>
      </c>
      <c r="I109" s="156"/>
      <c r="L109" s="153"/>
      <c r="M109" s="157"/>
      <c r="T109" s="158"/>
      <c r="AT109" s="154" t="s">
        <v>216</v>
      </c>
      <c r="AU109" s="154" t="s">
        <v>89</v>
      </c>
      <c r="AV109" s="12" t="s">
        <v>87</v>
      </c>
      <c r="AW109" s="12" t="s">
        <v>40</v>
      </c>
      <c r="AX109" s="12" t="s">
        <v>79</v>
      </c>
      <c r="AY109" s="154" t="s">
        <v>143</v>
      </c>
    </row>
    <row r="110" spans="2:65" s="13" customFormat="1" ht="11.25">
      <c r="B110" s="159"/>
      <c r="D110" s="147" t="s">
        <v>216</v>
      </c>
      <c r="E110" s="160" t="s">
        <v>3</v>
      </c>
      <c r="F110" s="161" t="s">
        <v>372</v>
      </c>
      <c r="H110" s="162">
        <v>-24.448</v>
      </c>
      <c r="I110" s="163"/>
      <c r="L110" s="159"/>
      <c r="M110" s="164"/>
      <c r="T110" s="165"/>
      <c r="AT110" s="160" t="s">
        <v>216</v>
      </c>
      <c r="AU110" s="160" t="s">
        <v>89</v>
      </c>
      <c r="AV110" s="13" t="s">
        <v>89</v>
      </c>
      <c r="AW110" s="13" t="s">
        <v>40</v>
      </c>
      <c r="AX110" s="13" t="s">
        <v>79</v>
      </c>
      <c r="AY110" s="160" t="s">
        <v>143</v>
      </c>
    </row>
    <row r="111" spans="2:65" s="14" customFormat="1" ht="11.25">
      <c r="B111" s="166"/>
      <c r="D111" s="147" t="s">
        <v>216</v>
      </c>
      <c r="E111" s="167" t="s">
        <v>194</v>
      </c>
      <c r="F111" s="168" t="s">
        <v>219</v>
      </c>
      <c r="H111" s="169">
        <v>187.52199999999999</v>
      </c>
      <c r="I111" s="170"/>
      <c r="L111" s="166"/>
      <c r="M111" s="171"/>
      <c r="T111" s="172"/>
      <c r="AT111" s="167" t="s">
        <v>216</v>
      </c>
      <c r="AU111" s="167" t="s">
        <v>89</v>
      </c>
      <c r="AV111" s="14" t="s">
        <v>169</v>
      </c>
      <c r="AW111" s="14" t="s">
        <v>40</v>
      </c>
      <c r="AX111" s="14" t="s">
        <v>87</v>
      </c>
      <c r="AY111" s="167" t="s">
        <v>143</v>
      </c>
    </row>
    <row r="112" spans="2:65" s="1" customFormat="1" ht="37.9" customHeight="1">
      <c r="B112" s="129"/>
      <c r="C112" s="130" t="s">
        <v>169</v>
      </c>
      <c r="D112" s="130" t="s">
        <v>146</v>
      </c>
      <c r="E112" s="131" t="s">
        <v>373</v>
      </c>
      <c r="F112" s="132" t="s">
        <v>374</v>
      </c>
      <c r="G112" s="133" t="s">
        <v>196</v>
      </c>
      <c r="H112" s="134">
        <v>32.911999999999999</v>
      </c>
      <c r="I112" s="135"/>
      <c r="J112" s="136">
        <f>ROUND(I112*H112,2)</f>
        <v>0</v>
      </c>
      <c r="K112" s="132" t="s">
        <v>150</v>
      </c>
      <c r="L112" s="34"/>
      <c r="M112" s="137" t="s">
        <v>3</v>
      </c>
      <c r="N112" s="138" t="s">
        <v>50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169</v>
      </c>
      <c r="AT112" s="141" t="s">
        <v>146</v>
      </c>
      <c r="AU112" s="141" t="s">
        <v>89</v>
      </c>
      <c r="AY112" s="18" t="s">
        <v>143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8" t="s">
        <v>87</v>
      </c>
      <c r="BK112" s="142">
        <f>ROUND(I112*H112,2)</f>
        <v>0</v>
      </c>
      <c r="BL112" s="18" t="s">
        <v>169</v>
      </c>
      <c r="BM112" s="141" t="s">
        <v>375</v>
      </c>
    </row>
    <row r="113" spans="2:65" s="1" customFormat="1" ht="11.25">
      <c r="B113" s="34"/>
      <c r="D113" s="143" t="s">
        <v>153</v>
      </c>
      <c r="F113" s="144" t="s">
        <v>376</v>
      </c>
      <c r="I113" s="145"/>
      <c r="L113" s="34"/>
      <c r="M113" s="146"/>
      <c r="T113" s="55"/>
      <c r="AT113" s="18" t="s">
        <v>153</v>
      </c>
      <c r="AU113" s="18" t="s">
        <v>89</v>
      </c>
    </row>
    <row r="114" spans="2:65" s="12" customFormat="1" ht="11.25">
      <c r="B114" s="153"/>
      <c r="D114" s="147" t="s">
        <v>216</v>
      </c>
      <c r="E114" s="154" t="s">
        <v>3</v>
      </c>
      <c r="F114" s="155" t="s">
        <v>239</v>
      </c>
      <c r="H114" s="154" t="s">
        <v>3</v>
      </c>
      <c r="I114" s="156"/>
      <c r="L114" s="153"/>
      <c r="M114" s="157"/>
      <c r="T114" s="158"/>
      <c r="AT114" s="154" t="s">
        <v>216</v>
      </c>
      <c r="AU114" s="154" t="s">
        <v>89</v>
      </c>
      <c r="AV114" s="12" t="s">
        <v>87</v>
      </c>
      <c r="AW114" s="12" t="s">
        <v>40</v>
      </c>
      <c r="AX114" s="12" t="s">
        <v>79</v>
      </c>
      <c r="AY114" s="154" t="s">
        <v>143</v>
      </c>
    </row>
    <row r="115" spans="2:65" s="13" customFormat="1" ht="11.25">
      <c r="B115" s="159"/>
      <c r="D115" s="147" t="s">
        <v>216</v>
      </c>
      <c r="E115" s="160" t="s">
        <v>3</v>
      </c>
      <c r="F115" s="161" t="s">
        <v>240</v>
      </c>
      <c r="H115" s="162">
        <v>32.911999999999999</v>
      </c>
      <c r="I115" s="163"/>
      <c r="L115" s="159"/>
      <c r="M115" s="164"/>
      <c r="T115" s="165"/>
      <c r="AT115" s="160" t="s">
        <v>216</v>
      </c>
      <c r="AU115" s="160" t="s">
        <v>89</v>
      </c>
      <c r="AV115" s="13" t="s">
        <v>89</v>
      </c>
      <c r="AW115" s="13" t="s">
        <v>40</v>
      </c>
      <c r="AX115" s="13" t="s">
        <v>79</v>
      </c>
      <c r="AY115" s="160" t="s">
        <v>143</v>
      </c>
    </row>
    <row r="116" spans="2:65" s="14" customFormat="1" ht="11.25">
      <c r="B116" s="166"/>
      <c r="D116" s="147" t="s">
        <v>216</v>
      </c>
      <c r="E116" s="167" t="s">
        <v>3</v>
      </c>
      <c r="F116" s="168" t="s">
        <v>219</v>
      </c>
      <c r="H116" s="169">
        <v>32.911999999999999</v>
      </c>
      <c r="I116" s="170"/>
      <c r="L116" s="166"/>
      <c r="M116" s="171"/>
      <c r="T116" s="172"/>
      <c r="AT116" s="167" t="s">
        <v>216</v>
      </c>
      <c r="AU116" s="167" t="s">
        <v>89</v>
      </c>
      <c r="AV116" s="14" t="s">
        <v>169</v>
      </c>
      <c r="AW116" s="14" t="s">
        <v>40</v>
      </c>
      <c r="AX116" s="14" t="s">
        <v>87</v>
      </c>
      <c r="AY116" s="167" t="s">
        <v>143</v>
      </c>
    </row>
    <row r="117" spans="2:65" s="1" customFormat="1" ht="37.9" customHeight="1">
      <c r="B117" s="129"/>
      <c r="C117" s="130" t="s">
        <v>142</v>
      </c>
      <c r="D117" s="130" t="s">
        <v>146</v>
      </c>
      <c r="E117" s="131" t="s">
        <v>377</v>
      </c>
      <c r="F117" s="132" t="s">
        <v>378</v>
      </c>
      <c r="G117" s="133" t="s">
        <v>196</v>
      </c>
      <c r="H117" s="134">
        <v>24.448</v>
      </c>
      <c r="I117" s="135"/>
      <c r="J117" s="136">
        <f>ROUND(I117*H117,2)</f>
        <v>0</v>
      </c>
      <c r="K117" s="132" t="s">
        <v>150</v>
      </c>
      <c r="L117" s="34"/>
      <c r="M117" s="137" t="s">
        <v>3</v>
      </c>
      <c r="N117" s="138" t="s">
        <v>50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169</v>
      </c>
      <c r="AT117" s="141" t="s">
        <v>146</v>
      </c>
      <c r="AU117" s="141" t="s">
        <v>89</v>
      </c>
      <c r="AY117" s="18" t="s">
        <v>143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8" t="s">
        <v>87</v>
      </c>
      <c r="BK117" s="142">
        <f>ROUND(I117*H117,2)</f>
        <v>0</v>
      </c>
      <c r="BL117" s="18" t="s">
        <v>169</v>
      </c>
      <c r="BM117" s="141" t="s">
        <v>379</v>
      </c>
    </row>
    <row r="118" spans="2:65" s="1" customFormat="1" ht="11.25">
      <c r="B118" s="34"/>
      <c r="D118" s="143" t="s">
        <v>153</v>
      </c>
      <c r="F118" s="144" t="s">
        <v>380</v>
      </c>
      <c r="I118" s="145"/>
      <c r="L118" s="34"/>
      <c r="M118" s="146"/>
      <c r="T118" s="55"/>
      <c r="AT118" s="18" t="s">
        <v>153</v>
      </c>
      <c r="AU118" s="18" t="s">
        <v>89</v>
      </c>
    </row>
    <row r="119" spans="2:65" s="12" customFormat="1" ht="11.25">
      <c r="B119" s="153"/>
      <c r="D119" s="147" t="s">
        <v>216</v>
      </c>
      <c r="E119" s="154" t="s">
        <v>3</v>
      </c>
      <c r="F119" s="155" t="s">
        <v>381</v>
      </c>
      <c r="H119" s="154" t="s">
        <v>3</v>
      </c>
      <c r="I119" s="156"/>
      <c r="L119" s="153"/>
      <c r="M119" s="157"/>
      <c r="T119" s="158"/>
      <c r="AT119" s="154" t="s">
        <v>216</v>
      </c>
      <c r="AU119" s="154" t="s">
        <v>89</v>
      </c>
      <c r="AV119" s="12" t="s">
        <v>87</v>
      </c>
      <c r="AW119" s="12" t="s">
        <v>40</v>
      </c>
      <c r="AX119" s="12" t="s">
        <v>79</v>
      </c>
      <c r="AY119" s="154" t="s">
        <v>143</v>
      </c>
    </row>
    <row r="120" spans="2:65" s="13" customFormat="1" ht="11.25">
      <c r="B120" s="159"/>
      <c r="D120" s="147" t="s">
        <v>216</v>
      </c>
      <c r="E120" s="160" t="s">
        <v>3</v>
      </c>
      <c r="F120" s="161" t="s">
        <v>382</v>
      </c>
      <c r="H120" s="162">
        <v>24.448</v>
      </c>
      <c r="I120" s="163"/>
      <c r="L120" s="159"/>
      <c r="M120" s="164"/>
      <c r="T120" s="165"/>
      <c r="AT120" s="160" t="s">
        <v>216</v>
      </c>
      <c r="AU120" s="160" t="s">
        <v>89</v>
      </c>
      <c r="AV120" s="13" t="s">
        <v>89</v>
      </c>
      <c r="AW120" s="13" t="s">
        <v>40</v>
      </c>
      <c r="AX120" s="13" t="s">
        <v>79</v>
      </c>
      <c r="AY120" s="160" t="s">
        <v>143</v>
      </c>
    </row>
    <row r="121" spans="2:65" s="14" customFormat="1" ht="11.25">
      <c r="B121" s="166"/>
      <c r="D121" s="147" t="s">
        <v>216</v>
      </c>
      <c r="E121" s="167" t="s">
        <v>3</v>
      </c>
      <c r="F121" s="168" t="s">
        <v>219</v>
      </c>
      <c r="H121" s="169">
        <v>24.448</v>
      </c>
      <c r="I121" s="170"/>
      <c r="L121" s="166"/>
      <c r="M121" s="171"/>
      <c r="T121" s="172"/>
      <c r="AT121" s="167" t="s">
        <v>216</v>
      </c>
      <c r="AU121" s="167" t="s">
        <v>89</v>
      </c>
      <c r="AV121" s="14" t="s">
        <v>169</v>
      </c>
      <c r="AW121" s="14" t="s">
        <v>40</v>
      </c>
      <c r="AX121" s="14" t="s">
        <v>87</v>
      </c>
      <c r="AY121" s="167" t="s">
        <v>143</v>
      </c>
    </row>
    <row r="122" spans="2:65" s="1" customFormat="1" ht="37.9" customHeight="1">
      <c r="B122" s="129"/>
      <c r="C122" s="130" t="s">
        <v>182</v>
      </c>
      <c r="D122" s="130" t="s">
        <v>146</v>
      </c>
      <c r="E122" s="131" t="s">
        <v>241</v>
      </c>
      <c r="F122" s="132" t="s">
        <v>242</v>
      </c>
      <c r="G122" s="133" t="s">
        <v>196</v>
      </c>
      <c r="H122" s="134">
        <v>171.066</v>
      </c>
      <c r="I122" s="135"/>
      <c r="J122" s="136">
        <f>ROUND(I122*H122,2)</f>
        <v>0</v>
      </c>
      <c r="K122" s="132" t="s">
        <v>150</v>
      </c>
      <c r="L122" s="34"/>
      <c r="M122" s="137" t="s">
        <v>3</v>
      </c>
      <c r="N122" s="138" t="s">
        <v>50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169</v>
      </c>
      <c r="AT122" s="141" t="s">
        <v>146</v>
      </c>
      <c r="AU122" s="141" t="s">
        <v>89</v>
      </c>
      <c r="AY122" s="18" t="s">
        <v>143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8" t="s">
        <v>87</v>
      </c>
      <c r="BK122" s="142">
        <f>ROUND(I122*H122,2)</f>
        <v>0</v>
      </c>
      <c r="BL122" s="18" t="s">
        <v>169</v>
      </c>
      <c r="BM122" s="141" t="s">
        <v>383</v>
      </c>
    </row>
    <row r="123" spans="2:65" s="1" customFormat="1" ht="11.25">
      <c r="B123" s="34"/>
      <c r="D123" s="143" t="s">
        <v>153</v>
      </c>
      <c r="F123" s="144" t="s">
        <v>244</v>
      </c>
      <c r="I123" s="145"/>
      <c r="L123" s="34"/>
      <c r="M123" s="146"/>
      <c r="T123" s="55"/>
      <c r="AT123" s="18" t="s">
        <v>153</v>
      </c>
      <c r="AU123" s="18" t="s">
        <v>89</v>
      </c>
    </row>
    <row r="124" spans="2:65" s="12" customFormat="1" ht="11.25">
      <c r="B124" s="153"/>
      <c r="D124" s="147" t="s">
        <v>216</v>
      </c>
      <c r="E124" s="154" t="s">
        <v>3</v>
      </c>
      <c r="F124" s="155" t="s">
        <v>384</v>
      </c>
      <c r="H124" s="154" t="s">
        <v>3</v>
      </c>
      <c r="I124" s="156"/>
      <c r="L124" s="153"/>
      <c r="M124" s="157"/>
      <c r="T124" s="158"/>
      <c r="AT124" s="154" t="s">
        <v>216</v>
      </c>
      <c r="AU124" s="154" t="s">
        <v>89</v>
      </c>
      <c r="AV124" s="12" t="s">
        <v>87</v>
      </c>
      <c r="AW124" s="12" t="s">
        <v>40</v>
      </c>
      <c r="AX124" s="12" t="s">
        <v>79</v>
      </c>
      <c r="AY124" s="154" t="s">
        <v>143</v>
      </c>
    </row>
    <row r="125" spans="2:65" s="13" customFormat="1" ht="11.25">
      <c r="B125" s="159"/>
      <c r="D125" s="147" t="s">
        <v>216</v>
      </c>
      <c r="E125" s="160" t="s">
        <v>3</v>
      </c>
      <c r="F125" s="161" t="s">
        <v>385</v>
      </c>
      <c r="H125" s="162">
        <v>171.066</v>
      </c>
      <c r="I125" s="163"/>
      <c r="L125" s="159"/>
      <c r="M125" s="164"/>
      <c r="T125" s="165"/>
      <c r="AT125" s="160" t="s">
        <v>216</v>
      </c>
      <c r="AU125" s="160" t="s">
        <v>89</v>
      </c>
      <c r="AV125" s="13" t="s">
        <v>89</v>
      </c>
      <c r="AW125" s="13" t="s">
        <v>40</v>
      </c>
      <c r="AX125" s="13" t="s">
        <v>87</v>
      </c>
      <c r="AY125" s="160" t="s">
        <v>143</v>
      </c>
    </row>
    <row r="126" spans="2:65" s="1" customFormat="1" ht="37.9" customHeight="1">
      <c r="B126" s="129"/>
      <c r="C126" s="130" t="s">
        <v>189</v>
      </c>
      <c r="D126" s="130" t="s">
        <v>146</v>
      </c>
      <c r="E126" s="131" t="s">
        <v>247</v>
      </c>
      <c r="F126" s="132" t="s">
        <v>248</v>
      </c>
      <c r="G126" s="133" t="s">
        <v>196</v>
      </c>
      <c r="H126" s="134">
        <v>513.19799999999998</v>
      </c>
      <c r="I126" s="135"/>
      <c r="J126" s="136">
        <f>ROUND(I126*H126,2)</f>
        <v>0</v>
      </c>
      <c r="K126" s="132" t="s">
        <v>150</v>
      </c>
      <c r="L126" s="34"/>
      <c r="M126" s="137" t="s">
        <v>3</v>
      </c>
      <c r="N126" s="138" t="s">
        <v>50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169</v>
      </c>
      <c r="AT126" s="141" t="s">
        <v>146</v>
      </c>
      <c r="AU126" s="141" t="s">
        <v>89</v>
      </c>
      <c r="AY126" s="18" t="s">
        <v>143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8" t="s">
        <v>87</v>
      </c>
      <c r="BK126" s="142">
        <f>ROUND(I126*H126,2)</f>
        <v>0</v>
      </c>
      <c r="BL126" s="18" t="s">
        <v>169</v>
      </c>
      <c r="BM126" s="141" t="s">
        <v>386</v>
      </c>
    </row>
    <row r="127" spans="2:65" s="1" customFormat="1" ht="11.25">
      <c r="B127" s="34"/>
      <c r="D127" s="143" t="s">
        <v>153</v>
      </c>
      <c r="F127" s="144" t="s">
        <v>250</v>
      </c>
      <c r="I127" s="145"/>
      <c r="L127" s="34"/>
      <c r="M127" s="146"/>
      <c r="T127" s="55"/>
      <c r="AT127" s="18" t="s">
        <v>153</v>
      </c>
      <c r="AU127" s="18" t="s">
        <v>89</v>
      </c>
    </row>
    <row r="128" spans="2:65" s="12" customFormat="1" ht="11.25">
      <c r="B128" s="153"/>
      <c r="D128" s="147" t="s">
        <v>216</v>
      </c>
      <c r="E128" s="154" t="s">
        <v>3</v>
      </c>
      <c r="F128" s="155" t="s">
        <v>387</v>
      </c>
      <c r="H128" s="154" t="s">
        <v>3</v>
      </c>
      <c r="I128" s="156"/>
      <c r="L128" s="153"/>
      <c r="M128" s="157"/>
      <c r="T128" s="158"/>
      <c r="AT128" s="154" t="s">
        <v>216</v>
      </c>
      <c r="AU128" s="154" t="s">
        <v>89</v>
      </c>
      <c r="AV128" s="12" t="s">
        <v>87</v>
      </c>
      <c r="AW128" s="12" t="s">
        <v>40</v>
      </c>
      <c r="AX128" s="12" t="s">
        <v>79</v>
      </c>
      <c r="AY128" s="154" t="s">
        <v>143</v>
      </c>
    </row>
    <row r="129" spans="2:65" s="13" customFormat="1" ht="11.25">
      <c r="B129" s="159"/>
      <c r="D129" s="147" t="s">
        <v>216</v>
      </c>
      <c r="E129" s="160" t="s">
        <v>3</v>
      </c>
      <c r="F129" s="161" t="s">
        <v>252</v>
      </c>
      <c r="H129" s="162">
        <v>513.19799999999998</v>
      </c>
      <c r="I129" s="163"/>
      <c r="L129" s="159"/>
      <c r="M129" s="164"/>
      <c r="T129" s="165"/>
      <c r="AT129" s="160" t="s">
        <v>216</v>
      </c>
      <c r="AU129" s="160" t="s">
        <v>89</v>
      </c>
      <c r="AV129" s="13" t="s">
        <v>89</v>
      </c>
      <c r="AW129" s="13" t="s">
        <v>40</v>
      </c>
      <c r="AX129" s="13" t="s">
        <v>79</v>
      </c>
      <c r="AY129" s="160" t="s">
        <v>143</v>
      </c>
    </row>
    <row r="130" spans="2:65" s="14" customFormat="1" ht="11.25">
      <c r="B130" s="166"/>
      <c r="D130" s="147" t="s">
        <v>216</v>
      </c>
      <c r="E130" s="167" t="s">
        <v>3</v>
      </c>
      <c r="F130" s="168" t="s">
        <v>219</v>
      </c>
      <c r="H130" s="169">
        <v>513.19799999999998</v>
      </c>
      <c r="I130" s="170"/>
      <c r="L130" s="166"/>
      <c r="M130" s="171"/>
      <c r="T130" s="172"/>
      <c r="AT130" s="167" t="s">
        <v>216</v>
      </c>
      <c r="AU130" s="167" t="s">
        <v>89</v>
      </c>
      <c r="AV130" s="14" t="s">
        <v>169</v>
      </c>
      <c r="AW130" s="14" t="s">
        <v>40</v>
      </c>
      <c r="AX130" s="14" t="s">
        <v>87</v>
      </c>
      <c r="AY130" s="167" t="s">
        <v>143</v>
      </c>
    </row>
    <row r="131" spans="2:65" s="1" customFormat="1" ht="24.2" customHeight="1">
      <c r="B131" s="129"/>
      <c r="C131" s="130" t="s">
        <v>258</v>
      </c>
      <c r="D131" s="130" t="s">
        <v>146</v>
      </c>
      <c r="E131" s="131" t="s">
        <v>253</v>
      </c>
      <c r="F131" s="132" t="s">
        <v>254</v>
      </c>
      <c r="G131" s="133" t="s">
        <v>196</v>
      </c>
      <c r="H131" s="134">
        <v>16.456</v>
      </c>
      <c r="I131" s="135"/>
      <c r="J131" s="136">
        <f>ROUND(I131*H131,2)</f>
        <v>0</v>
      </c>
      <c r="K131" s="132" t="s">
        <v>150</v>
      </c>
      <c r="L131" s="34"/>
      <c r="M131" s="137" t="s">
        <v>3</v>
      </c>
      <c r="N131" s="138" t="s">
        <v>50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169</v>
      </c>
      <c r="AT131" s="141" t="s">
        <v>146</v>
      </c>
      <c r="AU131" s="141" t="s">
        <v>89</v>
      </c>
      <c r="AY131" s="18" t="s">
        <v>143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8" t="s">
        <v>87</v>
      </c>
      <c r="BK131" s="142">
        <f>ROUND(I131*H131,2)</f>
        <v>0</v>
      </c>
      <c r="BL131" s="18" t="s">
        <v>169</v>
      </c>
      <c r="BM131" s="141" t="s">
        <v>388</v>
      </c>
    </row>
    <row r="132" spans="2:65" s="1" customFormat="1" ht="11.25">
      <c r="B132" s="34"/>
      <c r="D132" s="143" t="s">
        <v>153</v>
      </c>
      <c r="F132" s="144" t="s">
        <v>256</v>
      </c>
      <c r="I132" s="145"/>
      <c r="L132" s="34"/>
      <c r="M132" s="146"/>
      <c r="T132" s="55"/>
      <c r="AT132" s="18" t="s">
        <v>153</v>
      </c>
      <c r="AU132" s="18" t="s">
        <v>89</v>
      </c>
    </row>
    <row r="133" spans="2:65" s="12" customFormat="1" ht="11.25">
      <c r="B133" s="153"/>
      <c r="D133" s="147" t="s">
        <v>216</v>
      </c>
      <c r="E133" s="154" t="s">
        <v>3</v>
      </c>
      <c r="F133" s="155" t="s">
        <v>389</v>
      </c>
      <c r="H133" s="154" t="s">
        <v>3</v>
      </c>
      <c r="I133" s="156"/>
      <c r="L133" s="153"/>
      <c r="M133" s="157"/>
      <c r="T133" s="158"/>
      <c r="AT133" s="154" t="s">
        <v>216</v>
      </c>
      <c r="AU133" s="154" t="s">
        <v>89</v>
      </c>
      <c r="AV133" s="12" t="s">
        <v>87</v>
      </c>
      <c r="AW133" s="12" t="s">
        <v>40</v>
      </c>
      <c r="AX133" s="12" t="s">
        <v>79</v>
      </c>
      <c r="AY133" s="154" t="s">
        <v>143</v>
      </c>
    </row>
    <row r="134" spans="2:65" s="13" customFormat="1" ht="11.25">
      <c r="B134" s="159"/>
      <c r="D134" s="147" t="s">
        <v>216</v>
      </c>
      <c r="E134" s="160" t="s">
        <v>3</v>
      </c>
      <c r="F134" s="161" t="s">
        <v>198</v>
      </c>
      <c r="H134" s="162">
        <v>16.456</v>
      </c>
      <c r="I134" s="163"/>
      <c r="L134" s="159"/>
      <c r="M134" s="164"/>
      <c r="T134" s="165"/>
      <c r="AT134" s="160" t="s">
        <v>216</v>
      </c>
      <c r="AU134" s="160" t="s">
        <v>89</v>
      </c>
      <c r="AV134" s="13" t="s">
        <v>89</v>
      </c>
      <c r="AW134" s="13" t="s">
        <v>40</v>
      </c>
      <c r="AX134" s="13" t="s">
        <v>79</v>
      </c>
      <c r="AY134" s="160" t="s">
        <v>143</v>
      </c>
    </row>
    <row r="135" spans="2:65" s="14" customFormat="1" ht="11.25">
      <c r="B135" s="166"/>
      <c r="D135" s="147" t="s">
        <v>216</v>
      </c>
      <c r="E135" s="167" t="s">
        <v>3</v>
      </c>
      <c r="F135" s="168" t="s">
        <v>219</v>
      </c>
      <c r="H135" s="169">
        <v>16.456</v>
      </c>
      <c r="I135" s="170"/>
      <c r="L135" s="166"/>
      <c r="M135" s="171"/>
      <c r="T135" s="172"/>
      <c r="AT135" s="167" t="s">
        <v>216</v>
      </c>
      <c r="AU135" s="167" t="s">
        <v>89</v>
      </c>
      <c r="AV135" s="14" t="s">
        <v>169</v>
      </c>
      <c r="AW135" s="14" t="s">
        <v>40</v>
      </c>
      <c r="AX135" s="14" t="s">
        <v>87</v>
      </c>
      <c r="AY135" s="167" t="s">
        <v>143</v>
      </c>
    </row>
    <row r="136" spans="2:65" s="1" customFormat="1" ht="24.2" customHeight="1">
      <c r="B136" s="129"/>
      <c r="C136" s="130" t="s">
        <v>266</v>
      </c>
      <c r="D136" s="130" t="s">
        <v>146</v>
      </c>
      <c r="E136" s="131" t="s">
        <v>259</v>
      </c>
      <c r="F136" s="132" t="s">
        <v>260</v>
      </c>
      <c r="G136" s="133" t="s">
        <v>261</v>
      </c>
      <c r="H136" s="134">
        <v>171.066</v>
      </c>
      <c r="I136" s="135"/>
      <c r="J136" s="136">
        <f>ROUND(I136*H136,2)</f>
        <v>0</v>
      </c>
      <c r="K136" s="132" t="s">
        <v>150</v>
      </c>
      <c r="L136" s="34"/>
      <c r="M136" s="137" t="s">
        <v>3</v>
      </c>
      <c r="N136" s="138" t="s">
        <v>50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169</v>
      </c>
      <c r="AT136" s="141" t="s">
        <v>146</v>
      </c>
      <c r="AU136" s="141" t="s">
        <v>89</v>
      </c>
      <c r="AY136" s="18" t="s">
        <v>143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8" t="s">
        <v>87</v>
      </c>
      <c r="BK136" s="142">
        <f>ROUND(I136*H136,2)</f>
        <v>0</v>
      </c>
      <c r="BL136" s="18" t="s">
        <v>169</v>
      </c>
      <c r="BM136" s="141" t="s">
        <v>390</v>
      </c>
    </row>
    <row r="137" spans="2:65" s="1" customFormat="1" ht="11.25">
      <c r="B137" s="34"/>
      <c r="D137" s="143" t="s">
        <v>153</v>
      </c>
      <c r="F137" s="144" t="s">
        <v>263</v>
      </c>
      <c r="I137" s="145"/>
      <c r="L137" s="34"/>
      <c r="M137" s="146"/>
      <c r="T137" s="55"/>
      <c r="AT137" s="18" t="s">
        <v>153</v>
      </c>
      <c r="AU137" s="18" t="s">
        <v>89</v>
      </c>
    </row>
    <row r="138" spans="2:65" s="12" customFormat="1" ht="11.25">
      <c r="B138" s="153"/>
      <c r="D138" s="147" t="s">
        <v>216</v>
      </c>
      <c r="E138" s="154" t="s">
        <v>3</v>
      </c>
      <c r="F138" s="155" t="s">
        <v>384</v>
      </c>
      <c r="H138" s="154" t="s">
        <v>3</v>
      </c>
      <c r="I138" s="156"/>
      <c r="L138" s="153"/>
      <c r="M138" s="157"/>
      <c r="T138" s="158"/>
      <c r="AT138" s="154" t="s">
        <v>216</v>
      </c>
      <c r="AU138" s="154" t="s">
        <v>89</v>
      </c>
      <c r="AV138" s="12" t="s">
        <v>87</v>
      </c>
      <c r="AW138" s="12" t="s">
        <v>40</v>
      </c>
      <c r="AX138" s="12" t="s">
        <v>79</v>
      </c>
      <c r="AY138" s="154" t="s">
        <v>143</v>
      </c>
    </row>
    <row r="139" spans="2:65" s="13" customFormat="1" ht="11.25">
      <c r="B139" s="159"/>
      <c r="D139" s="147" t="s">
        <v>216</v>
      </c>
      <c r="E139" s="160" t="s">
        <v>3</v>
      </c>
      <c r="F139" s="161" t="s">
        <v>385</v>
      </c>
      <c r="H139" s="162">
        <v>171.066</v>
      </c>
      <c r="I139" s="163"/>
      <c r="L139" s="159"/>
      <c r="M139" s="164"/>
      <c r="T139" s="165"/>
      <c r="AT139" s="160" t="s">
        <v>216</v>
      </c>
      <c r="AU139" s="160" t="s">
        <v>89</v>
      </c>
      <c r="AV139" s="13" t="s">
        <v>89</v>
      </c>
      <c r="AW139" s="13" t="s">
        <v>40</v>
      </c>
      <c r="AX139" s="13" t="s">
        <v>79</v>
      </c>
      <c r="AY139" s="160" t="s">
        <v>143</v>
      </c>
    </row>
    <row r="140" spans="2:65" s="14" customFormat="1" ht="11.25">
      <c r="B140" s="166"/>
      <c r="D140" s="147" t="s">
        <v>216</v>
      </c>
      <c r="E140" s="167" t="s">
        <v>3</v>
      </c>
      <c r="F140" s="168" t="s">
        <v>219</v>
      </c>
      <c r="H140" s="169">
        <v>171.066</v>
      </c>
      <c r="I140" s="170"/>
      <c r="L140" s="166"/>
      <c r="M140" s="171"/>
      <c r="T140" s="172"/>
      <c r="AT140" s="167" t="s">
        <v>216</v>
      </c>
      <c r="AU140" s="167" t="s">
        <v>89</v>
      </c>
      <c r="AV140" s="14" t="s">
        <v>169</v>
      </c>
      <c r="AW140" s="14" t="s">
        <v>40</v>
      </c>
      <c r="AX140" s="14" t="s">
        <v>87</v>
      </c>
      <c r="AY140" s="167" t="s">
        <v>143</v>
      </c>
    </row>
    <row r="141" spans="2:65" s="1" customFormat="1" ht="24.2" customHeight="1">
      <c r="B141" s="129"/>
      <c r="C141" s="130" t="s">
        <v>272</v>
      </c>
      <c r="D141" s="130" t="s">
        <v>146</v>
      </c>
      <c r="E141" s="131" t="s">
        <v>267</v>
      </c>
      <c r="F141" s="132" t="s">
        <v>268</v>
      </c>
      <c r="G141" s="133" t="s">
        <v>196</v>
      </c>
      <c r="H141" s="134">
        <v>40.904000000000003</v>
      </c>
      <c r="I141" s="135"/>
      <c r="J141" s="136">
        <f>ROUND(I141*H141,2)</f>
        <v>0</v>
      </c>
      <c r="K141" s="132" t="s">
        <v>150</v>
      </c>
      <c r="L141" s="34"/>
      <c r="M141" s="137" t="s">
        <v>3</v>
      </c>
      <c r="N141" s="138" t="s">
        <v>50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169</v>
      </c>
      <c r="AT141" s="141" t="s">
        <v>146</v>
      </c>
      <c r="AU141" s="141" t="s">
        <v>89</v>
      </c>
      <c r="AY141" s="18" t="s">
        <v>143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8" t="s">
        <v>87</v>
      </c>
      <c r="BK141" s="142">
        <f>ROUND(I141*H141,2)</f>
        <v>0</v>
      </c>
      <c r="BL141" s="18" t="s">
        <v>169</v>
      </c>
      <c r="BM141" s="141" t="s">
        <v>391</v>
      </c>
    </row>
    <row r="142" spans="2:65" s="1" customFormat="1" ht="11.25">
      <c r="B142" s="34"/>
      <c r="D142" s="143" t="s">
        <v>153</v>
      </c>
      <c r="F142" s="144" t="s">
        <v>270</v>
      </c>
      <c r="I142" s="145"/>
      <c r="L142" s="34"/>
      <c r="M142" s="146"/>
      <c r="T142" s="55"/>
      <c r="AT142" s="18" t="s">
        <v>153</v>
      </c>
      <c r="AU142" s="18" t="s">
        <v>89</v>
      </c>
    </row>
    <row r="143" spans="2:65" s="12" customFormat="1" ht="11.25">
      <c r="B143" s="153"/>
      <c r="D143" s="147" t="s">
        <v>216</v>
      </c>
      <c r="E143" s="154" t="s">
        <v>3</v>
      </c>
      <c r="F143" s="155" t="s">
        <v>392</v>
      </c>
      <c r="H143" s="154" t="s">
        <v>3</v>
      </c>
      <c r="I143" s="156"/>
      <c r="L143" s="153"/>
      <c r="M143" s="157"/>
      <c r="T143" s="158"/>
      <c r="AT143" s="154" t="s">
        <v>216</v>
      </c>
      <c r="AU143" s="154" t="s">
        <v>89</v>
      </c>
      <c r="AV143" s="12" t="s">
        <v>87</v>
      </c>
      <c r="AW143" s="12" t="s">
        <v>40</v>
      </c>
      <c r="AX143" s="12" t="s">
        <v>79</v>
      </c>
      <c r="AY143" s="154" t="s">
        <v>143</v>
      </c>
    </row>
    <row r="144" spans="2:65" s="13" customFormat="1" ht="11.25">
      <c r="B144" s="159"/>
      <c r="D144" s="147" t="s">
        <v>216</v>
      </c>
      <c r="E144" s="160" t="s">
        <v>3</v>
      </c>
      <c r="F144" s="161" t="s">
        <v>382</v>
      </c>
      <c r="H144" s="162">
        <v>24.448</v>
      </c>
      <c r="I144" s="163"/>
      <c r="L144" s="159"/>
      <c r="M144" s="164"/>
      <c r="T144" s="165"/>
      <c r="AT144" s="160" t="s">
        <v>216</v>
      </c>
      <c r="AU144" s="160" t="s">
        <v>89</v>
      </c>
      <c r="AV144" s="13" t="s">
        <v>89</v>
      </c>
      <c r="AW144" s="13" t="s">
        <v>40</v>
      </c>
      <c r="AX144" s="13" t="s">
        <v>79</v>
      </c>
      <c r="AY144" s="160" t="s">
        <v>143</v>
      </c>
    </row>
    <row r="145" spans="2:65" s="15" customFormat="1" ht="11.25">
      <c r="B145" s="183"/>
      <c r="D145" s="147" t="s">
        <v>216</v>
      </c>
      <c r="E145" s="184" t="s">
        <v>3</v>
      </c>
      <c r="F145" s="185" t="s">
        <v>393</v>
      </c>
      <c r="H145" s="186">
        <v>24.448</v>
      </c>
      <c r="I145" s="187"/>
      <c r="L145" s="183"/>
      <c r="M145" s="188"/>
      <c r="T145" s="189"/>
      <c r="AT145" s="184" t="s">
        <v>216</v>
      </c>
      <c r="AU145" s="184" t="s">
        <v>89</v>
      </c>
      <c r="AV145" s="15" t="s">
        <v>161</v>
      </c>
      <c r="AW145" s="15" t="s">
        <v>40</v>
      </c>
      <c r="AX145" s="15" t="s">
        <v>79</v>
      </c>
      <c r="AY145" s="184" t="s">
        <v>143</v>
      </c>
    </row>
    <row r="146" spans="2:65" s="12" customFormat="1" ht="11.25">
      <c r="B146" s="153"/>
      <c r="D146" s="147" t="s">
        <v>216</v>
      </c>
      <c r="E146" s="154" t="s">
        <v>3</v>
      </c>
      <c r="F146" s="155" t="s">
        <v>394</v>
      </c>
      <c r="H146" s="154" t="s">
        <v>3</v>
      </c>
      <c r="I146" s="156"/>
      <c r="L146" s="153"/>
      <c r="M146" s="157"/>
      <c r="T146" s="158"/>
      <c r="AT146" s="154" t="s">
        <v>216</v>
      </c>
      <c r="AU146" s="154" t="s">
        <v>89</v>
      </c>
      <c r="AV146" s="12" t="s">
        <v>87</v>
      </c>
      <c r="AW146" s="12" t="s">
        <v>40</v>
      </c>
      <c r="AX146" s="12" t="s">
        <v>79</v>
      </c>
      <c r="AY146" s="154" t="s">
        <v>143</v>
      </c>
    </row>
    <row r="147" spans="2:65" s="13" customFormat="1" ht="11.25">
      <c r="B147" s="159"/>
      <c r="D147" s="147" t="s">
        <v>216</v>
      </c>
      <c r="E147" s="160" t="s">
        <v>3</v>
      </c>
      <c r="F147" s="161" t="s">
        <v>198</v>
      </c>
      <c r="H147" s="162">
        <v>16.456</v>
      </c>
      <c r="I147" s="163"/>
      <c r="L147" s="159"/>
      <c r="M147" s="164"/>
      <c r="T147" s="165"/>
      <c r="AT147" s="160" t="s">
        <v>216</v>
      </c>
      <c r="AU147" s="160" t="s">
        <v>89</v>
      </c>
      <c r="AV147" s="13" t="s">
        <v>89</v>
      </c>
      <c r="AW147" s="13" t="s">
        <v>40</v>
      </c>
      <c r="AX147" s="13" t="s">
        <v>79</v>
      </c>
      <c r="AY147" s="160" t="s">
        <v>143</v>
      </c>
    </row>
    <row r="148" spans="2:65" s="15" customFormat="1" ht="11.25">
      <c r="B148" s="183"/>
      <c r="D148" s="147" t="s">
        <v>216</v>
      </c>
      <c r="E148" s="184" t="s">
        <v>3</v>
      </c>
      <c r="F148" s="185" t="s">
        <v>393</v>
      </c>
      <c r="H148" s="186">
        <v>16.456</v>
      </c>
      <c r="I148" s="187"/>
      <c r="L148" s="183"/>
      <c r="M148" s="188"/>
      <c r="T148" s="189"/>
      <c r="AT148" s="184" t="s">
        <v>216</v>
      </c>
      <c r="AU148" s="184" t="s">
        <v>89</v>
      </c>
      <c r="AV148" s="15" t="s">
        <v>161</v>
      </c>
      <c r="AW148" s="15" t="s">
        <v>40</v>
      </c>
      <c r="AX148" s="15" t="s">
        <v>79</v>
      </c>
      <c r="AY148" s="184" t="s">
        <v>143</v>
      </c>
    </row>
    <row r="149" spans="2:65" s="14" customFormat="1" ht="11.25">
      <c r="B149" s="166"/>
      <c r="D149" s="147" t="s">
        <v>216</v>
      </c>
      <c r="E149" s="167" t="s">
        <v>3</v>
      </c>
      <c r="F149" s="168" t="s">
        <v>219</v>
      </c>
      <c r="H149" s="169">
        <v>40.903999999999996</v>
      </c>
      <c r="I149" s="170"/>
      <c r="L149" s="166"/>
      <c r="M149" s="171"/>
      <c r="T149" s="172"/>
      <c r="AT149" s="167" t="s">
        <v>216</v>
      </c>
      <c r="AU149" s="167" t="s">
        <v>89</v>
      </c>
      <c r="AV149" s="14" t="s">
        <v>169</v>
      </c>
      <c r="AW149" s="14" t="s">
        <v>40</v>
      </c>
      <c r="AX149" s="14" t="s">
        <v>87</v>
      </c>
      <c r="AY149" s="167" t="s">
        <v>143</v>
      </c>
    </row>
    <row r="150" spans="2:65" s="1" customFormat="1" ht="24.2" customHeight="1">
      <c r="B150" s="129"/>
      <c r="C150" s="130" t="s">
        <v>279</v>
      </c>
      <c r="D150" s="130" t="s">
        <v>146</v>
      </c>
      <c r="E150" s="131" t="s">
        <v>273</v>
      </c>
      <c r="F150" s="132" t="s">
        <v>274</v>
      </c>
      <c r="G150" s="133" t="s">
        <v>196</v>
      </c>
      <c r="H150" s="134">
        <v>16.456</v>
      </c>
      <c r="I150" s="135"/>
      <c r="J150" s="136">
        <f>ROUND(I150*H150,2)</f>
        <v>0</v>
      </c>
      <c r="K150" s="132" t="s">
        <v>150</v>
      </c>
      <c r="L150" s="34"/>
      <c r="M150" s="137" t="s">
        <v>3</v>
      </c>
      <c r="N150" s="138" t="s">
        <v>50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169</v>
      </c>
      <c r="AT150" s="141" t="s">
        <v>146</v>
      </c>
      <c r="AU150" s="141" t="s">
        <v>89</v>
      </c>
      <c r="AY150" s="18" t="s">
        <v>143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8" t="s">
        <v>87</v>
      </c>
      <c r="BK150" s="142">
        <f>ROUND(I150*H150,2)</f>
        <v>0</v>
      </c>
      <c r="BL150" s="18" t="s">
        <v>169</v>
      </c>
      <c r="BM150" s="141" t="s">
        <v>395</v>
      </c>
    </row>
    <row r="151" spans="2:65" s="1" customFormat="1" ht="11.25">
      <c r="B151" s="34"/>
      <c r="D151" s="143" t="s">
        <v>153</v>
      </c>
      <c r="F151" s="144" t="s">
        <v>276</v>
      </c>
      <c r="I151" s="145"/>
      <c r="L151" s="34"/>
      <c r="M151" s="146"/>
      <c r="T151" s="55"/>
      <c r="AT151" s="18" t="s">
        <v>153</v>
      </c>
      <c r="AU151" s="18" t="s">
        <v>89</v>
      </c>
    </row>
    <row r="152" spans="2:65" s="12" customFormat="1" ht="11.25">
      <c r="B152" s="153"/>
      <c r="D152" s="147" t="s">
        <v>216</v>
      </c>
      <c r="E152" s="154" t="s">
        <v>3</v>
      </c>
      <c r="F152" s="155" t="s">
        <v>277</v>
      </c>
      <c r="H152" s="154" t="s">
        <v>3</v>
      </c>
      <c r="I152" s="156"/>
      <c r="L152" s="153"/>
      <c r="M152" s="157"/>
      <c r="T152" s="158"/>
      <c r="AT152" s="154" t="s">
        <v>216</v>
      </c>
      <c r="AU152" s="154" t="s">
        <v>89</v>
      </c>
      <c r="AV152" s="12" t="s">
        <v>87</v>
      </c>
      <c r="AW152" s="12" t="s">
        <v>40</v>
      </c>
      <c r="AX152" s="12" t="s">
        <v>79</v>
      </c>
      <c r="AY152" s="154" t="s">
        <v>143</v>
      </c>
    </row>
    <row r="153" spans="2:65" s="12" customFormat="1" ht="11.25">
      <c r="B153" s="153"/>
      <c r="D153" s="147" t="s">
        <v>216</v>
      </c>
      <c r="E153" s="154" t="s">
        <v>3</v>
      </c>
      <c r="F153" s="155" t="s">
        <v>396</v>
      </c>
      <c r="H153" s="154" t="s">
        <v>3</v>
      </c>
      <c r="I153" s="156"/>
      <c r="L153" s="153"/>
      <c r="M153" s="157"/>
      <c r="T153" s="158"/>
      <c r="AT153" s="154" t="s">
        <v>216</v>
      </c>
      <c r="AU153" s="154" t="s">
        <v>89</v>
      </c>
      <c r="AV153" s="12" t="s">
        <v>87</v>
      </c>
      <c r="AW153" s="12" t="s">
        <v>40</v>
      </c>
      <c r="AX153" s="12" t="s">
        <v>79</v>
      </c>
      <c r="AY153" s="154" t="s">
        <v>143</v>
      </c>
    </row>
    <row r="154" spans="2:65" s="13" customFormat="1" ht="11.25">
      <c r="B154" s="159"/>
      <c r="D154" s="147" t="s">
        <v>216</v>
      </c>
      <c r="E154" s="160" t="s">
        <v>3</v>
      </c>
      <c r="F154" s="161" t="s">
        <v>397</v>
      </c>
      <c r="H154" s="162">
        <v>1.6859999999999999</v>
      </c>
      <c r="I154" s="163"/>
      <c r="L154" s="159"/>
      <c r="M154" s="164"/>
      <c r="T154" s="165"/>
      <c r="AT154" s="160" t="s">
        <v>216</v>
      </c>
      <c r="AU154" s="160" t="s">
        <v>89</v>
      </c>
      <c r="AV154" s="13" t="s">
        <v>89</v>
      </c>
      <c r="AW154" s="13" t="s">
        <v>40</v>
      </c>
      <c r="AX154" s="13" t="s">
        <v>79</v>
      </c>
      <c r="AY154" s="160" t="s">
        <v>143</v>
      </c>
    </row>
    <row r="155" spans="2:65" s="12" customFormat="1" ht="11.25">
      <c r="B155" s="153"/>
      <c r="D155" s="147" t="s">
        <v>216</v>
      </c>
      <c r="E155" s="154" t="s">
        <v>3</v>
      </c>
      <c r="F155" s="155" t="s">
        <v>398</v>
      </c>
      <c r="H155" s="154" t="s">
        <v>3</v>
      </c>
      <c r="I155" s="156"/>
      <c r="L155" s="153"/>
      <c r="M155" s="157"/>
      <c r="T155" s="158"/>
      <c r="AT155" s="154" t="s">
        <v>216</v>
      </c>
      <c r="AU155" s="154" t="s">
        <v>89</v>
      </c>
      <c r="AV155" s="12" t="s">
        <v>87</v>
      </c>
      <c r="AW155" s="12" t="s">
        <v>40</v>
      </c>
      <c r="AX155" s="12" t="s">
        <v>79</v>
      </c>
      <c r="AY155" s="154" t="s">
        <v>143</v>
      </c>
    </row>
    <row r="156" spans="2:65" s="13" customFormat="1" ht="11.25">
      <c r="B156" s="159"/>
      <c r="D156" s="147" t="s">
        <v>216</v>
      </c>
      <c r="E156" s="160" t="s">
        <v>3</v>
      </c>
      <c r="F156" s="161" t="s">
        <v>399</v>
      </c>
      <c r="H156" s="162">
        <v>14.77</v>
      </c>
      <c r="I156" s="163"/>
      <c r="L156" s="159"/>
      <c r="M156" s="164"/>
      <c r="T156" s="165"/>
      <c r="AT156" s="160" t="s">
        <v>216</v>
      </c>
      <c r="AU156" s="160" t="s">
        <v>89</v>
      </c>
      <c r="AV156" s="13" t="s">
        <v>89</v>
      </c>
      <c r="AW156" s="13" t="s">
        <v>40</v>
      </c>
      <c r="AX156" s="13" t="s">
        <v>79</v>
      </c>
      <c r="AY156" s="160" t="s">
        <v>143</v>
      </c>
    </row>
    <row r="157" spans="2:65" s="14" customFormat="1" ht="11.25">
      <c r="B157" s="166"/>
      <c r="D157" s="147" t="s">
        <v>216</v>
      </c>
      <c r="E157" s="167" t="s">
        <v>198</v>
      </c>
      <c r="F157" s="168" t="s">
        <v>219</v>
      </c>
      <c r="H157" s="169">
        <v>16.456</v>
      </c>
      <c r="I157" s="170"/>
      <c r="L157" s="166"/>
      <c r="M157" s="171"/>
      <c r="T157" s="172"/>
      <c r="AT157" s="167" t="s">
        <v>216</v>
      </c>
      <c r="AU157" s="167" t="s">
        <v>89</v>
      </c>
      <c r="AV157" s="14" t="s">
        <v>169</v>
      </c>
      <c r="AW157" s="14" t="s">
        <v>40</v>
      </c>
      <c r="AX157" s="14" t="s">
        <v>87</v>
      </c>
      <c r="AY157" s="167" t="s">
        <v>143</v>
      </c>
    </row>
    <row r="158" spans="2:65" s="1" customFormat="1" ht="21.75" customHeight="1">
      <c r="B158" s="129"/>
      <c r="C158" s="130" t="s">
        <v>9</v>
      </c>
      <c r="D158" s="130" t="s">
        <v>146</v>
      </c>
      <c r="E158" s="131" t="s">
        <v>400</v>
      </c>
      <c r="F158" s="132" t="s">
        <v>401</v>
      </c>
      <c r="G158" s="133" t="s">
        <v>213</v>
      </c>
      <c r="H158" s="134">
        <v>2111.08</v>
      </c>
      <c r="I158" s="135"/>
      <c r="J158" s="136">
        <f>ROUND(I158*H158,2)</f>
        <v>0</v>
      </c>
      <c r="K158" s="132" t="s">
        <v>150</v>
      </c>
      <c r="L158" s="34"/>
      <c r="M158" s="137" t="s">
        <v>3</v>
      </c>
      <c r="N158" s="138" t="s">
        <v>50</v>
      </c>
      <c r="P158" s="139">
        <f>O158*H158</f>
        <v>0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169</v>
      </c>
      <c r="AT158" s="141" t="s">
        <v>146</v>
      </c>
      <c r="AU158" s="141" t="s">
        <v>89</v>
      </c>
      <c r="AY158" s="18" t="s">
        <v>143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8" t="s">
        <v>87</v>
      </c>
      <c r="BK158" s="142">
        <f>ROUND(I158*H158,2)</f>
        <v>0</v>
      </c>
      <c r="BL158" s="18" t="s">
        <v>169</v>
      </c>
      <c r="BM158" s="141" t="s">
        <v>402</v>
      </c>
    </row>
    <row r="159" spans="2:65" s="1" customFormat="1" ht="11.25">
      <c r="B159" s="34"/>
      <c r="D159" s="143" t="s">
        <v>153</v>
      </c>
      <c r="F159" s="144" t="s">
        <v>403</v>
      </c>
      <c r="I159" s="145"/>
      <c r="L159" s="34"/>
      <c r="M159" s="146"/>
      <c r="T159" s="55"/>
      <c r="AT159" s="18" t="s">
        <v>153</v>
      </c>
      <c r="AU159" s="18" t="s">
        <v>89</v>
      </c>
    </row>
    <row r="160" spans="2:65" s="12" customFormat="1" ht="11.25">
      <c r="B160" s="153"/>
      <c r="D160" s="147" t="s">
        <v>216</v>
      </c>
      <c r="E160" s="154" t="s">
        <v>3</v>
      </c>
      <c r="F160" s="155" t="s">
        <v>404</v>
      </c>
      <c r="H160" s="154" t="s">
        <v>3</v>
      </c>
      <c r="I160" s="156"/>
      <c r="L160" s="153"/>
      <c r="M160" s="157"/>
      <c r="T160" s="158"/>
      <c r="AT160" s="154" t="s">
        <v>216</v>
      </c>
      <c r="AU160" s="154" t="s">
        <v>89</v>
      </c>
      <c r="AV160" s="12" t="s">
        <v>87</v>
      </c>
      <c r="AW160" s="12" t="s">
        <v>40</v>
      </c>
      <c r="AX160" s="12" t="s">
        <v>79</v>
      </c>
      <c r="AY160" s="154" t="s">
        <v>143</v>
      </c>
    </row>
    <row r="161" spans="2:65" s="13" customFormat="1" ht="11.25">
      <c r="B161" s="159"/>
      <c r="D161" s="147" t="s">
        <v>216</v>
      </c>
      <c r="E161" s="160" t="s">
        <v>3</v>
      </c>
      <c r="F161" s="161" t="s">
        <v>405</v>
      </c>
      <c r="H161" s="162">
        <v>527.77</v>
      </c>
      <c r="I161" s="163"/>
      <c r="L161" s="159"/>
      <c r="M161" s="164"/>
      <c r="T161" s="165"/>
      <c r="AT161" s="160" t="s">
        <v>216</v>
      </c>
      <c r="AU161" s="160" t="s">
        <v>89</v>
      </c>
      <c r="AV161" s="13" t="s">
        <v>89</v>
      </c>
      <c r="AW161" s="13" t="s">
        <v>40</v>
      </c>
      <c r="AX161" s="13" t="s">
        <v>79</v>
      </c>
      <c r="AY161" s="160" t="s">
        <v>143</v>
      </c>
    </row>
    <row r="162" spans="2:65" s="12" customFormat="1" ht="11.25">
      <c r="B162" s="153"/>
      <c r="D162" s="147" t="s">
        <v>216</v>
      </c>
      <c r="E162" s="154" t="s">
        <v>3</v>
      </c>
      <c r="F162" s="155" t="s">
        <v>406</v>
      </c>
      <c r="H162" s="154" t="s">
        <v>3</v>
      </c>
      <c r="I162" s="156"/>
      <c r="L162" s="153"/>
      <c r="M162" s="157"/>
      <c r="T162" s="158"/>
      <c r="AT162" s="154" t="s">
        <v>216</v>
      </c>
      <c r="AU162" s="154" t="s">
        <v>89</v>
      </c>
      <c r="AV162" s="12" t="s">
        <v>87</v>
      </c>
      <c r="AW162" s="12" t="s">
        <v>40</v>
      </c>
      <c r="AX162" s="12" t="s">
        <v>79</v>
      </c>
      <c r="AY162" s="154" t="s">
        <v>143</v>
      </c>
    </row>
    <row r="163" spans="2:65" s="13" customFormat="1" ht="11.25">
      <c r="B163" s="159"/>
      <c r="D163" s="147" t="s">
        <v>216</v>
      </c>
      <c r="E163" s="160" t="s">
        <v>3</v>
      </c>
      <c r="F163" s="161" t="s">
        <v>407</v>
      </c>
      <c r="H163" s="162">
        <v>1583.31</v>
      </c>
      <c r="I163" s="163"/>
      <c r="L163" s="159"/>
      <c r="M163" s="164"/>
      <c r="T163" s="165"/>
      <c r="AT163" s="160" t="s">
        <v>216</v>
      </c>
      <c r="AU163" s="160" t="s">
        <v>89</v>
      </c>
      <c r="AV163" s="13" t="s">
        <v>89</v>
      </c>
      <c r="AW163" s="13" t="s">
        <v>40</v>
      </c>
      <c r="AX163" s="13" t="s">
        <v>79</v>
      </c>
      <c r="AY163" s="160" t="s">
        <v>143</v>
      </c>
    </row>
    <row r="164" spans="2:65" s="14" customFormat="1" ht="11.25">
      <c r="B164" s="166"/>
      <c r="D164" s="147" t="s">
        <v>216</v>
      </c>
      <c r="E164" s="167" t="s">
        <v>3</v>
      </c>
      <c r="F164" s="168" t="s">
        <v>219</v>
      </c>
      <c r="H164" s="169">
        <v>2111.08</v>
      </c>
      <c r="I164" s="170"/>
      <c r="L164" s="166"/>
      <c r="M164" s="171"/>
      <c r="T164" s="172"/>
      <c r="AT164" s="167" t="s">
        <v>216</v>
      </c>
      <c r="AU164" s="167" t="s">
        <v>89</v>
      </c>
      <c r="AV164" s="14" t="s">
        <v>169</v>
      </c>
      <c r="AW164" s="14" t="s">
        <v>40</v>
      </c>
      <c r="AX164" s="14" t="s">
        <v>87</v>
      </c>
      <c r="AY164" s="167" t="s">
        <v>143</v>
      </c>
    </row>
    <row r="165" spans="2:65" s="1" customFormat="1" ht="16.5" customHeight="1">
      <c r="B165" s="129"/>
      <c r="C165" s="130" t="s">
        <v>292</v>
      </c>
      <c r="D165" s="130" t="s">
        <v>146</v>
      </c>
      <c r="E165" s="131" t="s">
        <v>408</v>
      </c>
      <c r="F165" s="132" t="s">
        <v>409</v>
      </c>
      <c r="G165" s="133" t="s">
        <v>196</v>
      </c>
      <c r="H165" s="134">
        <v>7.9169999999999998</v>
      </c>
      <c r="I165" s="135"/>
      <c r="J165" s="136">
        <f>ROUND(I165*H165,2)</f>
        <v>0</v>
      </c>
      <c r="K165" s="132" t="s">
        <v>150</v>
      </c>
      <c r="L165" s="34"/>
      <c r="M165" s="137" t="s">
        <v>3</v>
      </c>
      <c r="N165" s="138" t="s">
        <v>50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169</v>
      </c>
      <c r="AT165" s="141" t="s">
        <v>146</v>
      </c>
      <c r="AU165" s="141" t="s">
        <v>89</v>
      </c>
      <c r="AY165" s="18" t="s">
        <v>143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8" t="s">
        <v>87</v>
      </c>
      <c r="BK165" s="142">
        <f>ROUND(I165*H165,2)</f>
        <v>0</v>
      </c>
      <c r="BL165" s="18" t="s">
        <v>169</v>
      </c>
      <c r="BM165" s="141" t="s">
        <v>410</v>
      </c>
    </row>
    <row r="166" spans="2:65" s="1" customFormat="1" ht="11.25">
      <c r="B166" s="34"/>
      <c r="D166" s="143" t="s">
        <v>153</v>
      </c>
      <c r="F166" s="144" t="s">
        <v>411</v>
      </c>
      <c r="I166" s="145"/>
      <c r="L166" s="34"/>
      <c r="M166" s="146"/>
      <c r="T166" s="55"/>
      <c r="AT166" s="18" t="s">
        <v>153</v>
      </c>
      <c r="AU166" s="18" t="s">
        <v>89</v>
      </c>
    </row>
    <row r="167" spans="2:65" s="12" customFormat="1" ht="11.25">
      <c r="B167" s="153"/>
      <c r="D167" s="147" t="s">
        <v>216</v>
      </c>
      <c r="E167" s="154" t="s">
        <v>3</v>
      </c>
      <c r="F167" s="155" t="s">
        <v>412</v>
      </c>
      <c r="H167" s="154" t="s">
        <v>3</v>
      </c>
      <c r="I167" s="156"/>
      <c r="L167" s="153"/>
      <c r="M167" s="157"/>
      <c r="T167" s="158"/>
      <c r="AT167" s="154" t="s">
        <v>216</v>
      </c>
      <c r="AU167" s="154" t="s">
        <v>89</v>
      </c>
      <c r="AV167" s="12" t="s">
        <v>87</v>
      </c>
      <c r="AW167" s="12" t="s">
        <v>40</v>
      </c>
      <c r="AX167" s="12" t="s">
        <v>79</v>
      </c>
      <c r="AY167" s="154" t="s">
        <v>143</v>
      </c>
    </row>
    <row r="168" spans="2:65" s="13" customFormat="1" ht="11.25">
      <c r="B168" s="159"/>
      <c r="D168" s="147" t="s">
        <v>216</v>
      </c>
      <c r="E168" s="160" t="s">
        <v>3</v>
      </c>
      <c r="F168" s="161" t="s">
        <v>413</v>
      </c>
      <c r="H168" s="162">
        <v>7.9169999999999998</v>
      </c>
      <c r="I168" s="163"/>
      <c r="L168" s="159"/>
      <c r="M168" s="164"/>
      <c r="T168" s="165"/>
      <c r="AT168" s="160" t="s">
        <v>216</v>
      </c>
      <c r="AU168" s="160" t="s">
        <v>89</v>
      </c>
      <c r="AV168" s="13" t="s">
        <v>89</v>
      </c>
      <c r="AW168" s="13" t="s">
        <v>40</v>
      </c>
      <c r="AX168" s="13" t="s">
        <v>79</v>
      </c>
      <c r="AY168" s="160" t="s">
        <v>143</v>
      </c>
    </row>
    <row r="169" spans="2:65" s="14" customFormat="1" ht="11.25">
      <c r="B169" s="166"/>
      <c r="D169" s="147" t="s">
        <v>216</v>
      </c>
      <c r="E169" s="167" t="s">
        <v>3</v>
      </c>
      <c r="F169" s="168" t="s">
        <v>219</v>
      </c>
      <c r="H169" s="169">
        <v>7.9169999999999998</v>
      </c>
      <c r="I169" s="170"/>
      <c r="L169" s="166"/>
      <c r="M169" s="171"/>
      <c r="T169" s="172"/>
      <c r="AT169" s="167" t="s">
        <v>216</v>
      </c>
      <c r="AU169" s="167" t="s">
        <v>89</v>
      </c>
      <c r="AV169" s="14" t="s">
        <v>169</v>
      </c>
      <c r="AW169" s="14" t="s">
        <v>40</v>
      </c>
      <c r="AX169" s="14" t="s">
        <v>87</v>
      </c>
      <c r="AY169" s="167" t="s">
        <v>143</v>
      </c>
    </row>
    <row r="170" spans="2:65" s="1" customFormat="1" ht="16.5" customHeight="1">
      <c r="B170" s="129"/>
      <c r="C170" s="130" t="s">
        <v>297</v>
      </c>
      <c r="D170" s="130" t="s">
        <v>146</v>
      </c>
      <c r="E170" s="131" t="s">
        <v>414</v>
      </c>
      <c r="F170" s="132" t="s">
        <v>415</v>
      </c>
      <c r="G170" s="133" t="s">
        <v>213</v>
      </c>
      <c r="H170" s="134">
        <v>1583.31</v>
      </c>
      <c r="I170" s="135"/>
      <c r="J170" s="136">
        <f>ROUND(I170*H170,2)</f>
        <v>0</v>
      </c>
      <c r="K170" s="132" t="s">
        <v>3</v>
      </c>
      <c r="L170" s="34"/>
      <c r="M170" s="137" t="s">
        <v>3</v>
      </c>
      <c r="N170" s="138" t="s">
        <v>50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169</v>
      </c>
      <c r="AT170" s="141" t="s">
        <v>146</v>
      </c>
      <c r="AU170" s="141" t="s">
        <v>89</v>
      </c>
      <c r="AY170" s="18" t="s">
        <v>143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8" t="s">
        <v>87</v>
      </c>
      <c r="BK170" s="142">
        <f>ROUND(I170*H170,2)</f>
        <v>0</v>
      </c>
      <c r="BL170" s="18" t="s">
        <v>169</v>
      </c>
      <c r="BM170" s="141" t="s">
        <v>416</v>
      </c>
    </row>
    <row r="171" spans="2:65" s="12" customFormat="1" ht="11.25">
      <c r="B171" s="153"/>
      <c r="D171" s="147" t="s">
        <v>216</v>
      </c>
      <c r="E171" s="154" t="s">
        <v>3</v>
      </c>
      <c r="F171" s="155" t="s">
        <v>417</v>
      </c>
      <c r="H171" s="154" t="s">
        <v>3</v>
      </c>
      <c r="I171" s="156"/>
      <c r="L171" s="153"/>
      <c r="M171" s="157"/>
      <c r="T171" s="158"/>
      <c r="AT171" s="154" t="s">
        <v>216</v>
      </c>
      <c r="AU171" s="154" t="s">
        <v>89</v>
      </c>
      <c r="AV171" s="12" t="s">
        <v>87</v>
      </c>
      <c r="AW171" s="12" t="s">
        <v>40</v>
      </c>
      <c r="AX171" s="12" t="s">
        <v>79</v>
      </c>
      <c r="AY171" s="154" t="s">
        <v>143</v>
      </c>
    </row>
    <row r="172" spans="2:65" s="13" customFormat="1" ht="11.25">
      <c r="B172" s="159"/>
      <c r="D172" s="147" t="s">
        <v>216</v>
      </c>
      <c r="E172" s="160" t="s">
        <v>3</v>
      </c>
      <c r="F172" s="161" t="s">
        <v>407</v>
      </c>
      <c r="H172" s="162">
        <v>1583.31</v>
      </c>
      <c r="I172" s="163"/>
      <c r="L172" s="159"/>
      <c r="M172" s="164"/>
      <c r="T172" s="165"/>
      <c r="AT172" s="160" t="s">
        <v>216</v>
      </c>
      <c r="AU172" s="160" t="s">
        <v>89</v>
      </c>
      <c r="AV172" s="13" t="s">
        <v>89</v>
      </c>
      <c r="AW172" s="13" t="s">
        <v>40</v>
      </c>
      <c r="AX172" s="13" t="s">
        <v>79</v>
      </c>
      <c r="AY172" s="160" t="s">
        <v>143</v>
      </c>
    </row>
    <row r="173" spans="2:65" s="14" customFormat="1" ht="11.25">
      <c r="B173" s="166"/>
      <c r="D173" s="147" t="s">
        <v>216</v>
      </c>
      <c r="E173" s="167" t="s">
        <v>3</v>
      </c>
      <c r="F173" s="168" t="s">
        <v>219</v>
      </c>
      <c r="H173" s="169">
        <v>1583.31</v>
      </c>
      <c r="I173" s="170"/>
      <c r="L173" s="166"/>
      <c r="M173" s="171"/>
      <c r="T173" s="172"/>
      <c r="AT173" s="167" t="s">
        <v>216</v>
      </c>
      <c r="AU173" s="167" t="s">
        <v>89</v>
      </c>
      <c r="AV173" s="14" t="s">
        <v>169</v>
      </c>
      <c r="AW173" s="14" t="s">
        <v>40</v>
      </c>
      <c r="AX173" s="14" t="s">
        <v>87</v>
      </c>
      <c r="AY173" s="167" t="s">
        <v>143</v>
      </c>
    </row>
    <row r="174" spans="2:65" s="11" customFormat="1" ht="22.9" customHeight="1">
      <c r="B174" s="117"/>
      <c r="D174" s="118" t="s">
        <v>78</v>
      </c>
      <c r="E174" s="127" t="s">
        <v>142</v>
      </c>
      <c r="F174" s="127" t="s">
        <v>287</v>
      </c>
      <c r="I174" s="120"/>
      <c r="J174" s="128">
        <f>BK174</f>
        <v>0</v>
      </c>
      <c r="L174" s="117"/>
      <c r="M174" s="122"/>
      <c r="P174" s="123">
        <f>SUM(P175:P203)</f>
        <v>0</v>
      </c>
      <c r="R174" s="123">
        <f>SUM(R175:R203)</f>
        <v>172.61819499999999</v>
      </c>
      <c r="T174" s="124">
        <f>SUM(T175:T203)</f>
        <v>0</v>
      </c>
      <c r="AR174" s="118" t="s">
        <v>87</v>
      </c>
      <c r="AT174" s="125" t="s">
        <v>78</v>
      </c>
      <c r="AU174" s="125" t="s">
        <v>87</v>
      </c>
      <c r="AY174" s="118" t="s">
        <v>143</v>
      </c>
      <c r="BK174" s="126">
        <f>SUM(BK175:BK203)</f>
        <v>0</v>
      </c>
    </row>
    <row r="175" spans="2:65" s="1" customFormat="1" ht="21.75" customHeight="1">
      <c r="B175" s="129"/>
      <c r="C175" s="130" t="s">
        <v>303</v>
      </c>
      <c r="D175" s="130" t="s">
        <v>146</v>
      </c>
      <c r="E175" s="131" t="s">
        <v>418</v>
      </c>
      <c r="F175" s="132" t="s">
        <v>419</v>
      </c>
      <c r="G175" s="133" t="s">
        <v>213</v>
      </c>
      <c r="H175" s="134">
        <v>1055.54</v>
      </c>
      <c r="I175" s="135"/>
      <c r="J175" s="136">
        <f>ROUND(I175*H175,2)</f>
        <v>0</v>
      </c>
      <c r="K175" s="132" t="s">
        <v>3</v>
      </c>
      <c r="L175" s="34"/>
      <c r="M175" s="137" t="s">
        <v>3</v>
      </c>
      <c r="N175" s="138" t="s">
        <v>50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169</v>
      </c>
      <c r="AT175" s="141" t="s">
        <v>146</v>
      </c>
      <c r="AU175" s="141" t="s">
        <v>89</v>
      </c>
      <c r="AY175" s="18" t="s">
        <v>143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8" t="s">
        <v>87</v>
      </c>
      <c r="BK175" s="142">
        <f>ROUND(I175*H175,2)</f>
        <v>0</v>
      </c>
      <c r="BL175" s="18" t="s">
        <v>169</v>
      </c>
      <c r="BM175" s="141" t="s">
        <v>420</v>
      </c>
    </row>
    <row r="176" spans="2:65" s="1" customFormat="1" ht="19.5">
      <c r="B176" s="34"/>
      <c r="D176" s="147" t="s">
        <v>165</v>
      </c>
      <c r="F176" s="148" t="s">
        <v>421</v>
      </c>
      <c r="I176" s="145"/>
      <c r="L176" s="34"/>
      <c r="M176" s="146"/>
      <c r="T176" s="55"/>
      <c r="AT176" s="18" t="s">
        <v>165</v>
      </c>
      <c r="AU176" s="18" t="s">
        <v>89</v>
      </c>
    </row>
    <row r="177" spans="2:65" s="12" customFormat="1" ht="11.25">
      <c r="B177" s="153"/>
      <c r="D177" s="147" t="s">
        <v>216</v>
      </c>
      <c r="E177" s="154" t="s">
        <v>3</v>
      </c>
      <c r="F177" s="155" t="s">
        <v>422</v>
      </c>
      <c r="H177" s="154" t="s">
        <v>3</v>
      </c>
      <c r="I177" s="156"/>
      <c r="L177" s="153"/>
      <c r="M177" s="157"/>
      <c r="T177" s="158"/>
      <c r="AT177" s="154" t="s">
        <v>216</v>
      </c>
      <c r="AU177" s="154" t="s">
        <v>89</v>
      </c>
      <c r="AV177" s="12" t="s">
        <v>87</v>
      </c>
      <c r="AW177" s="12" t="s">
        <v>40</v>
      </c>
      <c r="AX177" s="12" t="s">
        <v>79</v>
      </c>
      <c r="AY177" s="154" t="s">
        <v>143</v>
      </c>
    </row>
    <row r="178" spans="2:65" s="13" customFormat="1" ht="11.25">
      <c r="B178" s="159"/>
      <c r="D178" s="147" t="s">
        <v>216</v>
      </c>
      <c r="E178" s="160" t="s">
        <v>3</v>
      </c>
      <c r="F178" s="161" t="s">
        <v>423</v>
      </c>
      <c r="H178" s="162">
        <v>1055.54</v>
      </c>
      <c r="I178" s="163"/>
      <c r="L178" s="159"/>
      <c r="M178" s="164"/>
      <c r="T178" s="165"/>
      <c r="AT178" s="160" t="s">
        <v>216</v>
      </c>
      <c r="AU178" s="160" t="s">
        <v>89</v>
      </c>
      <c r="AV178" s="13" t="s">
        <v>89</v>
      </c>
      <c r="AW178" s="13" t="s">
        <v>40</v>
      </c>
      <c r="AX178" s="13" t="s">
        <v>79</v>
      </c>
      <c r="AY178" s="160" t="s">
        <v>143</v>
      </c>
    </row>
    <row r="179" spans="2:65" s="14" customFormat="1" ht="11.25">
      <c r="B179" s="166"/>
      <c r="D179" s="147" t="s">
        <v>216</v>
      </c>
      <c r="E179" s="167" t="s">
        <v>3</v>
      </c>
      <c r="F179" s="168" t="s">
        <v>219</v>
      </c>
      <c r="H179" s="169">
        <v>1055.54</v>
      </c>
      <c r="I179" s="170"/>
      <c r="L179" s="166"/>
      <c r="M179" s="171"/>
      <c r="T179" s="172"/>
      <c r="AT179" s="167" t="s">
        <v>216</v>
      </c>
      <c r="AU179" s="167" t="s">
        <v>89</v>
      </c>
      <c r="AV179" s="14" t="s">
        <v>169</v>
      </c>
      <c r="AW179" s="14" t="s">
        <v>40</v>
      </c>
      <c r="AX179" s="14" t="s">
        <v>87</v>
      </c>
      <c r="AY179" s="167" t="s">
        <v>143</v>
      </c>
    </row>
    <row r="180" spans="2:65" s="1" customFormat="1" ht="24.2" customHeight="1">
      <c r="B180" s="129"/>
      <c r="C180" s="130" t="s">
        <v>313</v>
      </c>
      <c r="D180" s="130" t="s">
        <v>146</v>
      </c>
      <c r="E180" s="131" t="s">
        <v>424</v>
      </c>
      <c r="F180" s="132" t="s">
        <v>425</v>
      </c>
      <c r="G180" s="133" t="s">
        <v>213</v>
      </c>
      <c r="H180" s="134">
        <v>1055.54</v>
      </c>
      <c r="I180" s="135"/>
      <c r="J180" s="136">
        <f>ROUND(I180*H180,2)</f>
        <v>0</v>
      </c>
      <c r="K180" s="132" t="s">
        <v>3</v>
      </c>
      <c r="L180" s="34"/>
      <c r="M180" s="137" t="s">
        <v>3</v>
      </c>
      <c r="N180" s="138" t="s">
        <v>50</v>
      </c>
      <c r="P180" s="139">
        <f>O180*H180</f>
        <v>0</v>
      </c>
      <c r="Q180" s="139">
        <v>0.15175</v>
      </c>
      <c r="R180" s="139">
        <f>Q180*H180</f>
        <v>160.17819499999999</v>
      </c>
      <c r="S180" s="139">
        <v>0</v>
      </c>
      <c r="T180" s="140">
        <f>S180*H180</f>
        <v>0</v>
      </c>
      <c r="AR180" s="141" t="s">
        <v>169</v>
      </c>
      <c r="AT180" s="141" t="s">
        <v>146</v>
      </c>
      <c r="AU180" s="141" t="s">
        <v>89</v>
      </c>
      <c r="AY180" s="18" t="s">
        <v>143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8" t="s">
        <v>87</v>
      </c>
      <c r="BK180" s="142">
        <f>ROUND(I180*H180,2)</f>
        <v>0</v>
      </c>
      <c r="BL180" s="18" t="s">
        <v>169</v>
      </c>
      <c r="BM180" s="141" t="s">
        <v>426</v>
      </c>
    </row>
    <row r="181" spans="2:65" s="1" customFormat="1" ht="19.5">
      <c r="B181" s="34"/>
      <c r="D181" s="147" t="s">
        <v>165</v>
      </c>
      <c r="F181" s="148" t="s">
        <v>421</v>
      </c>
      <c r="I181" s="145"/>
      <c r="L181" s="34"/>
      <c r="M181" s="146"/>
      <c r="T181" s="55"/>
      <c r="AT181" s="18" t="s">
        <v>165</v>
      </c>
      <c r="AU181" s="18" t="s">
        <v>89</v>
      </c>
    </row>
    <row r="182" spans="2:65" s="12" customFormat="1" ht="11.25">
      <c r="B182" s="153"/>
      <c r="D182" s="147" t="s">
        <v>216</v>
      </c>
      <c r="E182" s="154" t="s">
        <v>3</v>
      </c>
      <c r="F182" s="155" t="s">
        <v>427</v>
      </c>
      <c r="H182" s="154" t="s">
        <v>3</v>
      </c>
      <c r="I182" s="156"/>
      <c r="L182" s="153"/>
      <c r="M182" s="157"/>
      <c r="T182" s="158"/>
      <c r="AT182" s="154" t="s">
        <v>216</v>
      </c>
      <c r="AU182" s="154" t="s">
        <v>89</v>
      </c>
      <c r="AV182" s="12" t="s">
        <v>87</v>
      </c>
      <c r="AW182" s="12" t="s">
        <v>40</v>
      </c>
      <c r="AX182" s="12" t="s">
        <v>79</v>
      </c>
      <c r="AY182" s="154" t="s">
        <v>143</v>
      </c>
    </row>
    <row r="183" spans="2:65" s="12" customFormat="1" ht="11.25">
      <c r="B183" s="153"/>
      <c r="D183" s="147" t="s">
        <v>216</v>
      </c>
      <c r="E183" s="154" t="s">
        <v>3</v>
      </c>
      <c r="F183" s="155" t="s">
        <v>428</v>
      </c>
      <c r="H183" s="154" t="s">
        <v>3</v>
      </c>
      <c r="I183" s="156"/>
      <c r="L183" s="153"/>
      <c r="M183" s="157"/>
      <c r="T183" s="158"/>
      <c r="AT183" s="154" t="s">
        <v>216</v>
      </c>
      <c r="AU183" s="154" t="s">
        <v>89</v>
      </c>
      <c r="AV183" s="12" t="s">
        <v>87</v>
      </c>
      <c r="AW183" s="12" t="s">
        <v>40</v>
      </c>
      <c r="AX183" s="12" t="s">
        <v>79</v>
      </c>
      <c r="AY183" s="154" t="s">
        <v>143</v>
      </c>
    </row>
    <row r="184" spans="2:65" s="13" customFormat="1" ht="11.25">
      <c r="B184" s="159"/>
      <c r="D184" s="147" t="s">
        <v>216</v>
      </c>
      <c r="E184" s="160" t="s">
        <v>3</v>
      </c>
      <c r="F184" s="161" t="s">
        <v>405</v>
      </c>
      <c r="H184" s="162">
        <v>527.77</v>
      </c>
      <c r="I184" s="163"/>
      <c r="L184" s="159"/>
      <c r="M184" s="164"/>
      <c r="T184" s="165"/>
      <c r="AT184" s="160" t="s">
        <v>216</v>
      </c>
      <c r="AU184" s="160" t="s">
        <v>89</v>
      </c>
      <c r="AV184" s="13" t="s">
        <v>89</v>
      </c>
      <c r="AW184" s="13" t="s">
        <v>40</v>
      </c>
      <c r="AX184" s="13" t="s">
        <v>79</v>
      </c>
      <c r="AY184" s="160" t="s">
        <v>143</v>
      </c>
    </row>
    <row r="185" spans="2:65" s="12" customFormat="1" ht="11.25">
      <c r="B185" s="153"/>
      <c r="D185" s="147" t="s">
        <v>216</v>
      </c>
      <c r="E185" s="154" t="s">
        <v>3</v>
      </c>
      <c r="F185" s="155" t="s">
        <v>429</v>
      </c>
      <c r="H185" s="154" t="s">
        <v>3</v>
      </c>
      <c r="I185" s="156"/>
      <c r="L185" s="153"/>
      <c r="M185" s="157"/>
      <c r="T185" s="158"/>
      <c r="AT185" s="154" t="s">
        <v>216</v>
      </c>
      <c r="AU185" s="154" t="s">
        <v>89</v>
      </c>
      <c r="AV185" s="12" t="s">
        <v>87</v>
      </c>
      <c r="AW185" s="12" t="s">
        <v>40</v>
      </c>
      <c r="AX185" s="12" t="s">
        <v>79</v>
      </c>
      <c r="AY185" s="154" t="s">
        <v>143</v>
      </c>
    </row>
    <row r="186" spans="2:65" s="13" customFormat="1" ht="11.25">
      <c r="B186" s="159"/>
      <c r="D186" s="147" t="s">
        <v>216</v>
      </c>
      <c r="E186" s="160" t="s">
        <v>3</v>
      </c>
      <c r="F186" s="161" t="s">
        <v>405</v>
      </c>
      <c r="H186" s="162">
        <v>527.77</v>
      </c>
      <c r="I186" s="163"/>
      <c r="L186" s="159"/>
      <c r="M186" s="164"/>
      <c r="T186" s="165"/>
      <c r="AT186" s="160" t="s">
        <v>216</v>
      </c>
      <c r="AU186" s="160" t="s">
        <v>89</v>
      </c>
      <c r="AV186" s="13" t="s">
        <v>89</v>
      </c>
      <c r="AW186" s="13" t="s">
        <v>40</v>
      </c>
      <c r="AX186" s="13" t="s">
        <v>79</v>
      </c>
      <c r="AY186" s="160" t="s">
        <v>143</v>
      </c>
    </row>
    <row r="187" spans="2:65" s="14" customFormat="1" ht="11.25">
      <c r="B187" s="166"/>
      <c r="D187" s="147" t="s">
        <v>216</v>
      </c>
      <c r="E187" s="167" t="s">
        <v>3</v>
      </c>
      <c r="F187" s="168" t="s">
        <v>219</v>
      </c>
      <c r="H187" s="169">
        <v>1055.54</v>
      </c>
      <c r="I187" s="170"/>
      <c r="L187" s="166"/>
      <c r="M187" s="171"/>
      <c r="T187" s="172"/>
      <c r="AT187" s="167" t="s">
        <v>216</v>
      </c>
      <c r="AU187" s="167" t="s">
        <v>89</v>
      </c>
      <c r="AV187" s="14" t="s">
        <v>169</v>
      </c>
      <c r="AW187" s="14" t="s">
        <v>40</v>
      </c>
      <c r="AX187" s="14" t="s">
        <v>87</v>
      </c>
      <c r="AY187" s="167" t="s">
        <v>143</v>
      </c>
    </row>
    <row r="188" spans="2:65" s="1" customFormat="1" ht="16.5" customHeight="1">
      <c r="B188" s="129"/>
      <c r="C188" s="173" t="s">
        <v>323</v>
      </c>
      <c r="D188" s="173" t="s">
        <v>304</v>
      </c>
      <c r="E188" s="174" t="s">
        <v>430</v>
      </c>
      <c r="F188" s="175" t="s">
        <v>431</v>
      </c>
      <c r="G188" s="176" t="s">
        <v>261</v>
      </c>
      <c r="H188" s="177">
        <v>12.44</v>
      </c>
      <c r="I188" s="178"/>
      <c r="J188" s="179">
        <f>ROUND(I188*H188,2)</f>
        <v>0</v>
      </c>
      <c r="K188" s="175" t="s">
        <v>3</v>
      </c>
      <c r="L188" s="180"/>
      <c r="M188" s="181" t="s">
        <v>3</v>
      </c>
      <c r="N188" s="182" t="s">
        <v>50</v>
      </c>
      <c r="P188" s="139">
        <f>O188*H188</f>
        <v>0</v>
      </c>
      <c r="Q188" s="139">
        <v>1</v>
      </c>
      <c r="R188" s="139">
        <f>Q188*H188</f>
        <v>12.44</v>
      </c>
      <c r="S188" s="139">
        <v>0</v>
      </c>
      <c r="T188" s="140">
        <f>S188*H188</f>
        <v>0</v>
      </c>
      <c r="AR188" s="141" t="s">
        <v>258</v>
      </c>
      <c r="AT188" s="141" t="s">
        <v>304</v>
      </c>
      <c r="AU188" s="141" t="s">
        <v>89</v>
      </c>
      <c r="AY188" s="18" t="s">
        <v>143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8" t="s">
        <v>87</v>
      </c>
      <c r="BK188" s="142">
        <f>ROUND(I188*H188,2)</f>
        <v>0</v>
      </c>
      <c r="BL188" s="18" t="s">
        <v>169</v>
      </c>
      <c r="BM188" s="141" t="s">
        <v>432</v>
      </c>
    </row>
    <row r="189" spans="2:65" s="12" customFormat="1" ht="11.25">
      <c r="B189" s="153"/>
      <c r="D189" s="147" t="s">
        <v>216</v>
      </c>
      <c r="E189" s="154" t="s">
        <v>3</v>
      </c>
      <c r="F189" s="155" t="s">
        <v>433</v>
      </c>
      <c r="H189" s="154" t="s">
        <v>3</v>
      </c>
      <c r="I189" s="156"/>
      <c r="L189" s="153"/>
      <c r="M189" s="157"/>
      <c r="T189" s="158"/>
      <c r="AT189" s="154" t="s">
        <v>216</v>
      </c>
      <c r="AU189" s="154" t="s">
        <v>89</v>
      </c>
      <c r="AV189" s="12" t="s">
        <v>87</v>
      </c>
      <c r="AW189" s="12" t="s">
        <v>40</v>
      </c>
      <c r="AX189" s="12" t="s">
        <v>79</v>
      </c>
      <c r="AY189" s="154" t="s">
        <v>143</v>
      </c>
    </row>
    <row r="190" spans="2:65" s="12" customFormat="1" ht="11.25">
      <c r="B190" s="153"/>
      <c r="D190" s="147" t="s">
        <v>216</v>
      </c>
      <c r="E190" s="154" t="s">
        <v>3</v>
      </c>
      <c r="F190" s="155" t="s">
        <v>434</v>
      </c>
      <c r="H190" s="154" t="s">
        <v>3</v>
      </c>
      <c r="I190" s="156"/>
      <c r="L190" s="153"/>
      <c r="M190" s="157"/>
      <c r="T190" s="158"/>
      <c r="AT190" s="154" t="s">
        <v>216</v>
      </c>
      <c r="AU190" s="154" t="s">
        <v>89</v>
      </c>
      <c r="AV190" s="12" t="s">
        <v>87</v>
      </c>
      <c r="AW190" s="12" t="s">
        <v>40</v>
      </c>
      <c r="AX190" s="12" t="s">
        <v>79</v>
      </c>
      <c r="AY190" s="154" t="s">
        <v>143</v>
      </c>
    </row>
    <row r="191" spans="2:65" s="12" customFormat="1" ht="11.25">
      <c r="B191" s="153"/>
      <c r="D191" s="147" t="s">
        <v>216</v>
      </c>
      <c r="E191" s="154" t="s">
        <v>3</v>
      </c>
      <c r="F191" s="155" t="s">
        <v>435</v>
      </c>
      <c r="H191" s="154" t="s">
        <v>3</v>
      </c>
      <c r="I191" s="156"/>
      <c r="L191" s="153"/>
      <c r="M191" s="157"/>
      <c r="T191" s="158"/>
      <c r="AT191" s="154" t="s">
        <v>216</v>
      </c>
      <c r="AU191" s="154" t="s">
        <v>89</v>
      </c>
      <c r="AV191" s="12" t="s">
        <v>87</v>
      </c>
      <c r="AW191" s="12" t="s">
        <v>40</v>
      </c>
      <c r="AX191" s="12" t="s">
        <v>79</v>
      </c>
      <c r="AY191" s="154" t="s">
        <v>143</v>
      </c>
    </row>
    <row r="192" spans="2:65" s="13" customFormat="1" ht="11.25">
      <c r="B192" s="159"/>
      <c r="D192" s="147" t="s">
        <v>216</v>
      </c>
      <c r="E192" s="160" t="s">
        <v>3</v>
      </c>
      <c r="F192" s="161" t="s">
        <v>436</v>
      </c>
      <c r="H192" s="162">
        <v>12.44</v>
      </c>
      <c r="I192" s="163"/>
      <c r="L192" s="159"/>
      <c r="M192" s="164"/>
      <c r="T192" s="165"/>
      <c r="AT192" s="160" t="s">
        <v>216</v>
      </c>
      <c r="AU192" s="160" t="s">
        <v>89</v>
      </c>
      <c r="AV192" s="13" t="s">
        <v>89</v>
      </c>
      <c r="AW192" s="13" t="s">
        <v>40</v>
      </c>
      <c r="AX192" s="13" t="s">
        <v>79</v>
      </c>
      <c r="AY192" s="160" t="s">
        <v>143</v>
      </c>
    </row>
    <row r="193" spans="2:65" s="14" customFormat="1" ht="11.25">
      <c r="B193" s="166"/>
      <c r="D193" s="147" t="s">
        <v>216</v>
      </c>
      <c r="E193" s="167" t="s">
        <v>3</v>
      </c>
      <c r="F193" s="168" t="s">
        <v>219</v>
      </c>
      <c r="H193" s="169">
        <v>12.44</v>
      </c>
      <c r="I193" s="170"/>
      <c r="L193" s="166"/>
      <c r="M193" s="171"/>
      <c r="T193" s="172"/>
      <c r="AT193" s="167" t="s">
        <v>216</v>
      </c>
      <c r="AU193" s="167" t="s">
        <v>89</v>
      </c>
      <c r="AV193" s="14" t="s">
        <v>169</v>
      </c>
      <c r="AW193" s="14" t="s">
        <v>40</v>
      </c>
      <c r="AX193" s="14" t="s">
        <v>87</v>
      </c>
      <c r="AY193" s="167" t="s">
        <v>143</v>
      </c>
    </row>
    <row r="194" spans="2:65" s="1" customFormat="1" ht="24.2" customHeight="1">
      <c r="B194" s="129"/>
      <c r="C194" s="130" t="s">
        <v>326</v>
      </c>
      <c r="D194" s="130" t="s">
        <v>146</v>
      </c>
      <c r="E194" s="131" t="s">
        <v>437</v>
      </c>
      <c r="F194" s="132" t="s">
        <v>438</v>
      </c>
      <c r="G194" s="133" t="s">
        <v>213</v>
      </c>
      <c r="H194" s="134">
        <v>527.77</v>
      </c>
      <c r="I194" s="135"/>
      <c r="J194" s="136">
        <f>ROUND(I194*H194,2)</f>
        <v>0</v>
      </c>
      <c r="K194" s="132" t="s">
        <v>150</v>
      </c>
      <c r="L194" s="34"/>
      <c r="M194" s="137" t="s">
        <v>3</v>
      </c>
      <c r="N194" s="138" t="s">
        <v>50</v>
      </c>
      <c r="P194" s="139">
        <f>O194*H194</f>
        <v>0</v>
      </c>
      <c r="Q194" s="139">
        <v>0</v>
      </c>
      <c r="R194" s="139">
        <f>Q194*H194</f>
        <v>0</v>
      </c>
      <c r="S194" s="139">
        <v>0</v>
      </c>
      <c r="T194" s="140">
        <f>S194*H194</f>
        <v>0</v>
      </c>
      <c r="AR194" s="141" t="s">
        <v>169</v>
      </c>
      <c r="AT194" s="141" t="s">
        <v>146</v>
      </c>
      <c r="AU194" s="141" t="s">
        <v>89</v>
      </c>
      <c r="AY194" s="18" t="s">
        <v>143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8" t="s">
        <v>87</v>
      </c>
      <c r="BK194" s="142">
        <f>ROUND(I194*H194,2)</f>
        <v>0</v>
      </c>
      <c r="BL194" s="18" t="s">
        <v>169</v>
      </c>
      <c r="BM194" s="141" t="s">
        <v>439</v>
      </c>
    </row>
    <row r="195" spans="2:65" s="1" customFormat="1" ht="11.25">
      <c r="B195" s="34"/>
      <c r="D195" s="143" t="s">
        <v>153</v>
      </c>
      <c r="F195" s="144" t="s">
        <v>440</v>
      </c>
      <c r="I195" s="145"/>
      <c r="L195" s="34"/>
      <c r="M195" s="146"/>
      <c r="T195" s="55"/>
      <c r="AT195" s="18" t="s">
        <v>153</v>
      </c>
      <c r="AU195" s="18" t="s">
        <v>89</v>
      </c>
    </row>
    <row r="196" spans="2:65" s="12" customFormat="1" ht="11.25">
      <c r="B196" s="153"/>
      <c r="D196" s="147" t="s">
        <v>216</v>
      </c>
      <c r="E196" s="154" t="s">
        <v>3</v>
      </c>
      <c r="F196" s="155" t="s">
        <v>441</v>
      </c>
      <c r="H196" s="154" t="s">
        <v>3</v>
      </c>
      <c r="I196" s="156"/>
      <c r="L196" s="153"/>
      <c r="M196" s="157"/>
      <c r="T196" s="158"/>
      <c r="AT196" s="154" t="s">
        <v>216</v>
      </c>
      <c r="AU196" s="154" t="s">
        <v>89</v>
      </c>
      <c r="AV196" s="12" t="s">
        <v>87</v>
      </c>
      <c r="AW196" s="12" t="s">
        <v>40</v>
      </c>
      <c r="AX196" s="12" t="s">
        <v>79</v>
      </c>
      <c r="AY196" s="154" t="s">
        <v>143</v>
      </c>
    </row>
    <row r="197" spans="2:65" s="13" customFormat="1" ht="11.25">
      <c r="B197" s="159"/>
      <c r="D197" s="147" t="s">
        <v>216</v>
      </c>
      <c r="E197" s="160" t="s">
        <v>3</v>
      </c>
      <c r="F197" s="161" t="s">
        <v>405</v>
      </c>
      <c r="H197" s="162">
        <v>527.77</v>
      </c>
      <c r="I197" s="163"/>
      <c r="L197" s="159"/>
      <c r="M197" s="164"/>
      <c r="T197" s="165"/>
      <c r="AT197" s="160" t="s">
        <v>216</v>
      </c>
      <c r="AU197" s="160" t="s">
        <v>89</v>
      </c>
      <c r="AV197" s="13" t="s">
        <v>89</v>
      </c>
      <c r="AW197" s="13" t="s">
        <v>40</v>
      </c>
      <c r="AX197" s="13" t="s">
        <v>79</v>
      </c>
      <c r="AY197" s="160" t="s">
        <v>143</v>
      </c>
    </row>
    <row r="198" spans="2:65" s="14" customFormat="1" ht="11.25">
      <c r="B198" s="166"/>
      <c r="D198" s="147" t="s">
        <v>216</v>
      </c>
      <c r="E198" s="167" t="s">
        <v>3</v>
      </c>
      <c r="F198" s="168" t="s">
        <v>219</v>
      </c>
      <c r="H198" s="169">
        <v>527.77</v>
      </c>
      <c r="I198" s="170"/>
      <c r="L198" s="166"/>
      <c r="M198" s="171"/>
      <c r="T198" s="172"/>
      <c r="AT198" s="167" t="s">
        <v>216</v>
      </c>
      <c r="AU198" s="167" t="s">
        <v>89</v>
      </c>
      <c r="AV198" s="14" t="s">
        <v>169</v>
      </c>
      <c r="AW198" s="14" t="s">
        <v>40</v>
      </c>
      <c r="AX198" s="14" t="s">
        <v>87</v>
      </c>
      <c r="AY198" s="167" t="s">
        <v>143</v>
      </c>
    </row>
    <row r="199" spans="2:65" s="1" customFormat="1" ht="24.2" customHeight="1">
      <c r="B199" s="129"/>
      <c r="C199" s="130" t="s">
        <v>333</v>
      </c>
      <c r="D199" s="130" t="s">
        <v>146</v>
      </c>
      <c r="E199" s="131" t="s">
        <v>442</v>
      </c>
      <c r="F199" s="132" t="s">
        <v>443</v>
      </c>
      <c r="G199" s="133" t="s">
        <v>213</v>
      </c>
      <c r="H199" s="134">
        <v>527.77</v>
      </c>
      <c r="I199" s="135"/>
      <c r="J199" s="136">
        <f>ROUND(I199*H199,2)</f>
        <v>0</v>
      </c>
      <c r="K199" s="132" t="s">
        <v>150</v>
      </c>
      <c r="L199" s="34"/>
      <c r="M199" s="137" t="s">
        <v>3</v>
      </c>
      <c r="N199" s="138" t="s">
        <v>50</v>
      </c>
      <c r="P199" s="139">
        <f>O199*H199</f>
        <v>0</v>
      </c>
      <c r="Q199" s="139">
        <v>0</v>
      </c>
      <c r="R199" s="139">
        <f>Q199*H199</f>
        <v>0</v>
      </c>
      <c r="S199" s="139">
        <v>0</v>
      </c>
      <c r="T199" s="140">
        <f>S199*H199</f>
        <v>0</v>
      </c>
      <c r="AR199" s="141" t="s">
        <v>169</v>
      </c>
      <c r="AT199" s="141" t="s">
        <v>146</v>
      </c>
      <c r="AU199" s="141" t="s">
        <v>89</v>
      </c>
      <c r="AY199" s="18" t="s">
        <v>143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8" t="s">
        <v>87</v>
      </c>
      <c r="BK199" s="142">
        <f>ROUND(I199*H199,2)</f>
        <v>0</v>
      </c>
      <c r="BL199" s="18" t="s">
        <v>169</v>
      </c>
      <c r="BM199" s="141" t="s">
        <v>444</v>
      </c>
    </row>
    <row r="200" spans="2:65" s="1" customFormat="1" ht="11.25">
      <c r="B200" s="34"/>
      <c r="D200" s="143" t="s">
        <v>153</v>
      </c>
      <c r="F200" s="144" t="s">
        <v>445</v>
      </c>
      <c r="I200" s="145"/>
      <c r="L200" s="34"/>
      <c r="M200" s="146"/>
      <c r="T200" s="55"/>
      <c r="AT200" s="18" t="s">
        <v>153</v>
      </c>
      <c r="AU200" s="18" t="s">
        <v>89</v>
      </c>
    </row>
    <row r="201" spans="2:65" s="12" customFormat="1" ht="11.25">
      <c r="B201" s="153"/>
      <c r="D201" s="147" t="s">
        <v>216</v>
      </c>
      <c r="E201" s="154" t="s">
        <v>3</v>
      </c>
      <c r="F201" s="155" t="s">
        <v>441</v>
      </c>
      <c r="H201" s="154" t="s">
        <v>3</v>
      </c>
      <c r="I201" s="156"/>
      <c r="L201" s="153"/>
      <c r="M201" s="157"/>
      <c r="T201" s="158"/>
      <c r="AT201" s="154" t="s">
        <v>216</v>
      </c>
      <c r="AU201" s="154" t="s">
        <v>89</v>
      </c>
      <c r="AV201" s="12" t="s">
        <v>87</v>
      </c>
      <c r="AW201" s="12" t="s">
        <v>40</v>
      </c>
      <c r="AX201" s="12" t="s">
        <v>79</v>
      </c>
      <c r="AY201" s="154" t="s">
        <v>143</v>
      </c>
    </row>
    <row r="202" spans="2:65" s="13" customFormat="1" ht="11.25">
      <c r="B202" s="159"/>
      <c r="D202" s="147" t="s">
        <v>216</v>
      </c>
      <c r="E202" s="160" t="s">
        <v>3</v>
      </c>
      <c r="F202" s="161" t="s">
        <v>405</v>
      </c>
      <c r="H202" s="162">
        <v>527.77</v>
      </c>
      <c r="I202" s="163"/>
      <c r="L202" s="159"/>
      <c r="M202" s="164"/>
      <c r="T202" s="165"/>
      <c r="AT202" s="160" t="s">
        <v>216</v>
      </c>
      <c r="AU202" s="160" t="s">
        <v>89</v>
      </c>
      <c r="AV202" s="13" t="s">
        <v>89</v>
      </c>
      <c r="AW202" s="13" t="s">
        <v>40</v>
      </c>
      <c r="AX202" s="13" t="s">
        <v>79</v>
      </c>
      <c r="AY202" s="160" t="s">
        <v>143</v>
      </c>
    </row>
    <row r="203" spans="2:65" s="14" customFormat="1" ht="11.25">
      <c r="B203" s="166"/>
      <c r="D203" s="147" t="s">
        <v>216</v>
      </c>
      <c r="E203" s="167" t="s">
        <v>3</v>
      </c>
      <c r="F203" s="168" t="s">
        <v>219</v>
      </c>
      <c r="H203" s="169">
        <v>527.77</v>
      </c>
      <c r="I203" s="170"/>
      <c r="L203" s="166"/>
      <c r="M203" s="171"/>
      <c r="T203" s="172"/>
      <c r="AT203" s="167" t="s">
        <v>216</v>
      </c>
      <c r="AU203" s="167" t="s">
        <v>89</v>
      </c>
      <c r="AV203" s="14" t="s">
        <v>169</v>
      </c>
      <c r="AW203" s="14" t="s">
        <v>40</v>
      </c>
      <c r="AX203" s="14" t="s">
        <v>87</v>
      </c>
      <c r="AY203" s="167" t="s">
        <v>143</v>
      </c>
    </row>
    <row r="204" spans="2:65" s="11" customFormat="1" ht="22.9" customHeight="1">
      <c r="B204" s="117"/>
      <c r="D204" s="118" t="s">
        <v>78</v>
      </c>
      <c r="E204" s="127" t="s">
        <v>266</v>
      </c>
      <c r="F204" s="127" t="s">
        <v>312</v>
      </c>
      <c r="I204" s="120"/>
      <c r="J204" s="128">
        <f>BK204</f>
        <v>0</v>
      </c>
      <c r="L204" s="117"/>
      <c r="M204" s="122"/>
      <c r="P204" s="123">
        <f>SUM(P205:P230)</f>
        <v>0</v>
      </c>
      <c r="R204" s="123">
        <f>SUM(R205:R230)</f>
        <v>33.204358000000006</v>
      </c>
      <c r="T204" s="124">
        <f>SUM(T205:T230)</f>
        <v>3.86328</v>
      </c>
      <c r="AR204" s="118" t="s">
        <v>87</v>
      </c>
      <c r="AT204" s="125" t="s">
        <v>78</v>
      </c>
      <c r="AU204" s="125" t="s">
        <v>87</v>
      </c>
      <c r="AY204" s="118" t="s">
        <v>143</v>
      </c>
      <c r="BK204" s="126">
        <f>SUM(BK205:BK230)</f>
        <v>0</v>
      </c>
    </row>
    <row r="205" spans="2:65" s="1" customFormat="1" ht="37.9" customHeight="1">
      <c r="B205" s="129"/>
      <c r="C205" s="130" t="s">
        <v>338</v>
      </c>
      <c r="D205" s="130" t="s">
        <v>146</v>
      </c>
      <c r="E205" s="131" t="s">
        <v>314</v>
      </c>
      <c r="F205" s="132" t="s">
        <v>315</v>
      </c>
      <c r="G205" s="133" t="s">
        <v>316</v>
      </c>
      <c r="H205" s="134">
        <v>293.66000000000003</v>
      </c>
      <c r="I205" s="135"/>
      <c r="J205" s="136">
        <f>ROUND(I205*H205,2)</f>
        <v>0</v>
      </c>
      <c r="K205" s="132" t="s">
        <v>150</v>
      </c>
      <c r="L205" s="34"/>
      <c r="M205" s="137" t="s">
        <v>3</v>
      </c>
      <c r="N205" s="138" t="s">
        <v>50</v>
      </c>
      <c r="P205" s="139">
        <f>O205*H205</f>
        <v>0</v>
      </c>
      <c r="Q205" s="139">
        <v>8.9779999999999999E-2</v>
      </c>
      <c r="R205" s="139">
        <f>Q205*H205</f>
        <v>26.364794800000002</v>
      </c>
      <c r="S205" s="139">
        <v>0</v>
      </c>
      <c r="T205" s="140">
        <f>S205*H205</f>
        <v>0</v>
      </c>
      <c r="AR205" s="141" t="s">
        <v>169</v>
      </c>
      <c r="AT205" s="141" t="s">
        <v>146</v>
      </c>
      <c r="AU205" s="141" t="s">
        <v>89</v>
      </c>
      <c r="AY205" s="18" t="s">
        <v>143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8" t="s">
        <v>87</v>
      </c>
      <c r="BK205" s="142">
        <f>ROUND(I205*H205,2)</f>
        <v>0</v>
      </c>
      <c r="BL205" s="18" t="s">
        <v>169</v>
      </c>
      <c r="BM205" s="141" t="s">
        <v>446</v>
      </c>
    </row>
    <row r="206" spans="2:65" s="1" customFormat="1" ht="11.25">
      <c r="B206" s="34"/>
      <c r="D206" s="143" t="s">
        <v>153</v>
      </c>
      <c r="F206" s="144" t="s">
        <v>318</v>
      </c>
      <c r="I206" s="145"/>
      <c r="L206" s="34"/>
      <c r="M206" s="146"/>
      <c r="T206" s="55"/>
      <c r="AT206" s="18" t="s">
        <v>153</v>
      </c>
      <c r="AU206" s="18" t="s">
        <v>89</v>
      </c>
    </row>
    <row r="207" spans="2:65" s="12" customFormat="1" ht="11.25">
      <c r="B207" s="153"/>
      <c r="D207" s="147" t="s">
        <v>216</v>
      </c>
      <c r="E207" s="154" t="s">
        <v>3</v>
      </c>
      <c r="F207" s="155" t="s">
        <v>396</v>
      </c>
      <c r="H207" s="154" t="s">
        <v>3</v>
      </c>
      <c r="I207" s="156"/>
      <c r="L207" s="153"/>
      <c r="M207" s="157"/>
      <c r="T207" s="158"/>
      <c r="AT207" s="154" t="s">
        <v>216</v>
      </c>
      <c r="AU207" s="154" t="s">
        <v>89</v>
      </c>
      <c r="AV207" s="12" t="s">
        <v>87</v>
      </c>
      <c r="AW207" s="12" t="s">
        <v>40</v>
      </c>
      <c r="AX207" s="12" t="s">
        <v>79</v>
      </c>
      <c r="AY207" s="154" t="s">
        <v>143</v>
      </c>
    </row>
    <row r="208" spans="2:65" s="13" customFormat="1" ht="11.25">
      <c r="B208" s="159"/>
      <c r="D208" s="147" t="s">
        <v>216</v>
      </c>
      <c r="E208" s="160" t="s">
        <v>3</v>
      </c>
      <c r="F208" s="161" t="s">
        <v>447</v>
      </c>
      <c r="H208" s="162">
        <v>28.1</v>
      </c>
      <c r="I208" s="163"/>
      <c r="L208" s="159"/>
      <c r="M208" s="164"/>
      <c r="T208" s="165"/>
      <c r="AT208" s="160" t="s">
        <v>216</v>
      </c>
      <c r="AU208" s="160" t="s">
        <v>89</v>
      </c>
      <c r="AV208" s="13" t="s">
        <v>89</v>
      </c>
      <c r="AW208" s="13" t="s">
        <v>40</v>
      </c>
      <c r="AX208" s="13" t="s">
        <v>79</v>
      </c>
      <c r="AY208" s="160" t="s">
        <v>143</v>
      </c>
    </row>
    <row r="209" spans="2:65" s="12" customFormat="1" ht="11.25">
      <c r="B209" s="153"/>
      <c r="D209" s="147" t="s">
        <v>216</v>
      </c>
      <c r="E209" s="154" t="s">
        <v>3</v>
      </c>
      <c r="F209" s="155" t="s">
        <v>398</v>
      </c>
      <c r="H209" s="154" t="s">
        <v>3</v>
      </c>
      <c r="I209" s="156"/>
      <c r="L209" s="153"/>
      <c r="M209" s="157"/>
      <c r="T209" s="158"/>
      <c r="AT209" s="154" t="s">
        <v>216</v>
      </c>
      <c r="AU209" s="154" t="s">
        <v>89</v>
      </c>
      <c r="AV209" s="12" t="s">
        <v>87</v>
      </c>
      <c r="AW209" s="12" t="s">
        <v>40</v>
      </c>
      <c r="AX209" s="12" t="s">
        <v>79</v>
      </c>
      <c r="AY209" s="154" t="s">
        <v>143</v>
      </c>
    </row>
    <row r="210" spans="2:65" s="13" customFormat="1" ht="11.25">
      <c r="B210" s="159"/>
      <c r="D210" s="147" t="s">
        <v>216</v>
      </c>
      <c r="E210" s="160" t="s">
        <v>3</v>
      </c>
      <c r="F210" s="161" t="s">
        <v>448</v>
      </c>
      <c r="H210" s="162">
        <v>246.16</v>
      </c>
      <c r="I210" s="163"/>
      <c r="L210" s="159"/>
      <c r="M210" s="164"/>
      <c r="T210" s="165"/>
      <c r="AT210" s="160" t="s">
        <v>216</v>
      </c>
      <c r="AU210" s="160" t="s">
        <v>89</v>
      </c>
      <c r="AV210" s="13" t="s">
        <v>89</v>
      </c>
      <c r="AW210" s="13" t="s">
        <v>40</v>
      </c>
      <c r="AX210" s="13" t="s">
        <v>79</v>
      </c>
      <c r="AY210" s="160" t="s">
        <v>143</v>
      </c>
    </row>
    <row r="211" spans="2:65" s="12" customFormat="1" ht="11.25">
      <c r="B211" s="153"/>
      <c r="D211" s="147" t="s">
        <v>216</v>
      </c>
      <c r="E211" s="154" t="s">
        <v>3</v>
      </c>
      <c r="F211" s="155" t="s">
        <v>449</v>
      </c>
      <c r="H211" s="154" t="s">
        <v>3</v>
      </c>
      <c r="I211" s="156"/>
      <c r="L211" s="153"/>
      <c r="M211" s="157"/>
      <c r="T211" s="158"/>
      <c r="AT211" s="154" t="s">
        <v>216</v>
      </c>
      <c r="AU211" s="154" t="s">
        <v>89</v>
      </c>
      <c r="AV211" s="12" t="s">
        <v>87</v>
      </c>
      <c r="AW211" s="12" t="s">
        <v>40</v>
      </c>
      <c r="AX211" s="12" t="s">
        <v>79</v>
      </c>
      <c r="AY211" s="154" t="s">
        <v>143</v>
      </c>
    </row>
    <row r="212" spans="2:65" s="13" customFormat="1" ht="11.25">
      <c r="B212" s="159"/>
      <c r="D212" s="147" t="s">
        <v>216</v>
      </c>
      <c r="E212" s="160" t="s">
        <v>3</v>
      </c>
      <c r="F212" s="161" t="s">
        <v>450</v>
      </c>
      <c r="H212" s="162">
        <v>19.399999999999999</v>
      </c>
      <c r="I212" s="163"/>
      <c r="L212" s="159"/>
      <c r="M212" s="164"/>
      <c r="T212" s="165"/>
      <c r="AT212" s="160" t="s">
        <v>216</v>
      </c>
      <c r="AU212" s="160" t="s">
        <v>89</v>
      </c>
      <c r="AV212" s="13" t="s">
        <v>89</v>
      </c>
      <c r="AW212" s="13" t="s">
        <v>40</v>
      </c>
      <c r="AX212" s="13" t="s">
        <v>79</v>
      </c>
      <c r="AY212" s="160" t="s">
        <v>143</v>
      </c>
    </row>
    <row r="213" spans="2:65" s="14" customFormat="1" ht="11.25">
      <c r="B213" s="166"/>
      <c r="D213" s="147" t="s">
        <v>216</v>
      </c>
      <c r="E213" s="167" t="s">
        <v>3</v>
      </c>
      <c r="F213" s="168" t="s">
        <v>219</v>
      </c>
      <c r="H213" s="169">
        <v>293.66000000000003</v>
      </c>
      <c r="I213" s="170"/>
      <c r="L213" s="166"/>
      <c r="M213" s="171"/>
      <c r="T213" s="172"/>
      <c r="AT213" s="167" t="s">
        <v>216</v>
      </c>
      <c r="AU213" s="167" t="s">
        <v>89</v>
      </c>
      <c r="AV213" s="14" t="s">
        <v>169</v>
      </c>
      <c r="AW213" s="14" t="s">
        <v>40</v>
      </c>
      <c r="AX213" s="14" t="s">
        <v>87</v>
      </c>
      <c r="AY213" s="167" t="s">
        <v>143</v>
      </c>
    </row>
    <row r="214" spans="2:65" s="1" customFormat="1" ht="16.5" customHeight="1">
      <c r="B214" s="129"/>
      <c r="C214" s="173" t="s">
        <v>8</v>
      </c>
      <c r="D214" s="173" t="s">
        <v>304</v>
      </c>
      <c r="E214" s="174" t="s">
        <v>305</v>
      </c>
      <c r="F214" s="175" t="s">
        <v>306</v>
      </c>
      <c r="G214" s="176" t="s">
        <v>213</v>
      </c>
      <c r="H214" s="177">
        <v>29.952999999999999</v>
      </c>
      <c r="I214" s="178"/>
      <c r="J214" s="179">
        <f>ROUND(I214*H214,2)</f>
        <v>0</v>
      </c>
      <c r="K214" s="175" t="s">
        <v>150</v>
      </c>
      <c r="L214" s="180"/>
      <c r="M214" s="181" t="s">
        <v>3</v>
      </c>
      <c r="N214" s="182" t="s">
        <v>50</v>
      </c>
      <c r="P214" s="139">
        <f>O214*H214</f>
        <v>0</v>
      </c>
      <c r="Q214" s="139">
        <v>0.222</v>
      </c>
      <c r="R214" s="139">
        <f>Q214*H214</f>
        <v>6.6495660000000001</v>
      </c>
      <c r="S214" s="139">
        <v>0</v>
      </c>
      <c r="T214" s="140">
        <f>S214*H214</f>
        <v>0</v>
      </c>
      <c r="AR214" s="141" t="s">
        <v>258</v>
      </c>
      <c r="AT214" s="141" t="s">
        <v>304</v>
      </c>
      <c r="AU214" s="141" t="s">
        <v>89</v>
      </c>
      <c r="AY214" s="18" t="s">
        <v>143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8" t="s">
        <v>87</v>
      </c>
      <c r="BK214" s="142">
        <f>ROUND(I214*H214,2)</f>
        <v>0</v>
      </c>
      <c r="BL214" s="18" t="s">
        <v>169</v>
      </c>
      <c r="BM214" s="141" t="s">
        <v>451</v>
      </c>
    </row>
    <row r="215" spans="2:65" s="1" customFormat="1" ht="19.5">
      <c r="B215" s="34"/>
      <c r="D215" s="147" t="s">
        <v>165</v>
      </c>
      <c r="F215" s="148" t="s">
        <v>308</v>
      </c>
      <c r="I215" s="145"/>
      <c r="L215" s="34"/>
      <c r="M215" s="146"/>
      <c r="T215" s="55"/>
      <c r="AT215" s="18" t="s">
        <v>165</v>
      </c>
      <c r="AU215" s="18" t="s">
        <v>89</v>
      </c>
    </row>
    <row r="216" spans="2:65" s="13" customFormat="1" ht="11.25">
      <c r="B216" s="159"/>
      <c r="D216" s="147" t="s">
        <v>216</v>
      </c>
      <c r="F216" s="161" t="s">
        <v>452</v>
      </c>
      <c r="H216" s="162">
        <v>29.952999999999999</v>
      </c>
      <c r="I216" s="163"/>
      <c r="L216" s="159"/>
      <c r="M216" s="164"/>
      <c r="T216" s="165"/>
      <c r="AT216" s="160" t="s">
        <v>216</v>
      </c>
      <c r="AU216" s="160" t="s">
        <v>89</v>
      </c>
      <c r="AV216" s="13" t="s">
        <v>89</v>
      </c>
      <c r="AW216" s="13" t="s">
        <v>4</v>
      </c>
      <c r="AX216" s="13" t="s">
        <v>87</v>
      </c>
      <c r="AY216" s="160" t="s">
        <v>143</v>
      </c>
    </row>
    <row r="217" spans="2:65" s="1" customFormat="1" ht="16.5" customHeight="1">
      <c r="B217" s="129"/>
      <c r="C217" s="130" t="s">
        <v>453</v>
      </c>
      <c r="D217" s="130" t="s">
        <v>146</v>
      </c>
      <c r="E217" s="131" t="s">
        <v>454</v>
      </c>
      <c r="F217" s="132" t="s">
        <v>455</v>
      </c>
      <c r="G217" s="133" t="s">
        <v>213</v>
      </c>
      <c r="H217" s="134">
        <v>527.77</v>
      </c>
      <c r="I217" s="135"/>
      <c r="J217" s="136">
        <f>ROUND(I217*H217,2)</f>
        <v>0</v>
      </c>
      <c r="K217" s="132" t="s">
        <v>150</v>
      </c>
      <c r="L217" s="34"/>
      <c r="M217" s="137" t="s">
        <v>3</v>
      </c>
      <c r="N217" s="138" t="s">
        <v>50</v>
      </c>
      <c r="P217" s="139">
        <f>O217*H217</f>
        <v>0</v>
      </c>
      <c r="Q217" s="139">
        <v>3.6000000000000002E-4</v>
      </c>
      <c r="R217" s="139">
        <f>Q217*H217</f>
        <v>0.1899972</v>
      </c>
      <c r="S217" s="139">
        <v>0</v>
      </c>
      <c r="T217" s="140">
        <f>S217*H217</f>
        <v>0</v>
      </c>
      <c r="AR217" s="141" t="s">
        <v>169</v>
      </c>
      <c r="AT217" s="141" t="s">
        <v>146</v>
      </c>
      <c r="AU217" s="141" t="s">
        <v>89</v>
      </c>
      <c r="AY217" s="18" t="s">
        <v>143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8" t="s">
        <v>87</v>
      </c>
      <c r="BK217" s="142">
        <f>ROUND(I217*H217,2)</f>
        <v>0</v>
      </c>
      <c r="BL217" s="18" t="s">
        <v>169</v>
      </c>
      <c r="BM217" s="141" t="s">
        <v>456</v>
      </c>
    </row>
    <row r="218" spans="2:65" s="1" customFormat="1" ht="11.25">
      <c r="B218" s="34"/>
      <c r="D218" s="143" t="s">
        <v>153</v>
      </c>
      <c r="F218" s="144" t="s">
        <v>457</v>
      </c>
      <c r="I218" s="145"/>
      <c r="L218" s="34"/>
      <c r="M218" s="146"/>
      <c r="T218" s="55"/>
      <c r="AT218" s="18" t="s">
        <v>153</v>
      </c>
      <c r="AU218" s="18" t="s">
        <v>89</v>
      </c>
    </row>
    <row r="219" spans="2:65" s="1" customFormat="1" ht="21.75" customHeight="1">
      <c r="B219" s="129"/>
      <c r="C219" s="130" t="s">
        <v>458</v>
      </c>
      <c r="D219" s="130" t="s">
        <v>146</v>
      </c>
      <c r="E219" s="131" t="s">
        <v>459</v>
      </c>
      <c r="F219" s="132" t="s">
        <v>460</v>
      </c>
      <c r="G219" s="133" t="s">
        <v>196</v>
      </c>
      <c r="H219" s="134">
        <v>16.097000000000001</v>
      </c>
      <c r="I219" s="135"/>
      <c r="J219" s="136">
        <f>ROUND(I219*H219,2)</f>
        <v>0</v>
      </c>
      <c r="K219" s="132" t="s">
        <v>150</v>
      </c>
      <c r="L219" s="34"/>
      <c r="M219" s="137" t="s">
        <v>3</v>
      </c>
      <c r="N219" s="138" t="s">
        <v>50</v>
      </c>
      <c r="P219" s="139">
        <f>O219*H219</f>
        <v>0</v>
      </c>
      <c r="Q219" s="139">
        <v>0</v>
      </c>
      <c r="R219" s="139">
        <f>Q219*H219</f>
        <v>0</v>
      </c>
      <c r="S219" s="139">
        <v>0.24</v>
      </c>
      <c r="T219" s="140">
        <f>S219*H219</f>
        <v>3.86328</v>
      </c>
      <c r="AR219" s="141" t="s">
        <v>169</v>
      </c>
      <c r="AT219" s="141" t="s">
        <v>146</v>
      </c>
      <c r="AU219" s="141" t="s">
        <v>89</v>
      </c>
      <c r="AY219" s="18" t="s">
        <v>143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8" t="s">
        <v>87</v>
      </c>
      <c r="BK219" s="142">
        <f>ROUND(I219*H219,2)</f>
        <v>0</v>
      </c>
      <c r="BL219" s="18" t="s">
        <v>169</v>
      </c>
      <c r="BM219" s="141" t="s">
        <v>461</v>
      </c>
    </row>
    <row r="220" spans="2:65" s="1" customFormat="1" ht="11.25">
      <c r="B220" s="34"/>
      <c r="D220" s="143" t="s">
        <v>153</v>
      </c>
      <c r="F220" s="144" t="s">
        <v>462</v>
      </c>
      <c r="I220" s="145"/>
      <c r="L220" s="34"/>
      <c r="M220" s="146"/>
      <c r="T220" s="55"/>
      <c r="AT220" s="18" t="s">
        <v>153</v>
      </c>
      <c r="AU220" s="18" t="s">
        <v>89</v>
      </c>
    </row>
    <row r="221" spans="2:65" s="12" customFormat="1" ht="11.25">
      <c r="B221" s="153"/>
      <c r="D221" s="147" t="s">
        <v>216</v>
      </c>
      <c r="E221" s="154" t="s">
        <v>3</v>
      </c>
      <c r="F221" s="155" t="s">
        <v>463</v>
      </c>
      <c r="H221" s="154" t="s">
        <v>3</v>
      </c>
      <c r="I221" s="156"/>
      <c r="L221" s="153"/>
      <c r="M221" s="157"/>
      <c r="T221" s="158"/>
      <c r="AT221" s="154" t="s">
        <v>216</v>
      </c>
      <c r="AU221" s="154" t="s">
        <v>89</v>
      </c>
      <c r="AV221" s="12" t="s">
        <v>87</v>
      </c>
      <c r="AW221" s="12" t="s">
        <v>40</v>
      </c>
      <c r="AX221" s="12" t="s">
        <v>79</v>
      </c>
      <c r="AY221" s="154" t="s">
        <v>143</v>
      </c>
    </row>
    <row r="222" spans="2:65" s="13" customFormat="1" ht="11.25">
      <c r="B222" s="159"/>
      <c r="D222" s="147" t="s">
        <v>216</v>
      </c>
      <c r="E222" s="160" t="s">
        <v>3</v>
      </c>
      <c r="F222" s="161" t="s">
        <v>464</v>
      </c>
      <c r="H222" s="162">
        <v>16.097000000000001</v>
      </c>
      <c r="I222" s="163"/>
      <c r="L222" s="159"/>
      <c r="M222" s="164"/>
      <c r="T222" s="165"/>
      <c r="AT222" s="160" t="s">
        <v>216</v>
      </c>
      <c r="AU222" s="160" t="s">
        <v>89</v>
      </c>
      <c r="AV222" s="13" t="s">
        <v>89</v>
      </c>
      <c r="AW222" s="13" t="s">
        <v>40</v>
      </c>
      <c r="AX222" s="13" t="s">
        <v>79</v>
      </c>
      <c r="AY222" s="160" t="s">
        <v>143</v>
      </c>
    </row>
    <row r="223" spans="2:65" s="14" customFormat="1" ht="11.25">
      <c r="B223" s="166"/>
      <c r="D223" s="147" t="s">
        <v>216</v>
      </c>
      <c r="E223" s="167" t="s">
        <v>3</v>
      </c>
      <c r="F223" s="168" t="s">
        <v>219</v>
      </c>
      <c r="H223" s="169">
        <v>16.097000000000001</v>
      </c>
      <c r="I223" s="170"/>
      <c r="L223" s="166"/>
      <c r="M223" s="171"/>
      <c r="T223" s="172"/>
      <c r="AT223" s="167" t="s">
        <v>216</v>
      </c>
      <c r="AU223" s="167" t="s">
        <v>89</v>
      </c>
      <c r="AV223" s="14" t="s">
        <v>169</v>
      </c>
      <c r="AW223" s="14" t="s">
        <v>40</v>
      </c>
      <c r="AX223" s="14" t="s">
        <v>87</v>
      </c>
      <c r="AY223" s="167" t="s">
        <v>143</v>
      </c>
    </row>
    <row r="224" spans="2:65" s="1" customFormat="1" ht="16.5" customHeight="1">
      <c r="B224" s="129"/>
      <c r="C224" s="130" t="s">
        <v>465</v>
      </c>
      <c r="D224" s="130" t="s">
        <v>146</v>
      </c>
      <c r="E224" s="131" t="s">
        <v>466</v>
      </c>
      <c r="F224" s="132" t="s">
        <v>467</v>
      </c>
      <c r="G224" s="133" t="s">
        <v>213</v>
      </c>
      <c r="H224" s="134">
        <v>10.731</v>
      </c>
      <c r="I224" s="135"/>
      <c r="J224" s="136">
        <f>ROUND(I224*H224,2)</f>
        <v>0</v>
      </c>
      <c r="K224" s="132" t="s">
        <v>3</v>
      </c>
      <c r="L224" s="34"/>
      <c r="M224" s="137" t="s">
        <v>3</v>
      </c>
      <c r="N224" s="138" t="s">
        <v>50</v>
      </c>
      <c r="P224" s="139">
        <f>O224*H224</f>
        <v>0</v>
      </c>
      <c r="Q224" s="139">
        <v>0</v>
      </c>
      <c r="R224" s="139">
        <f>Q224*H224</f>
        <v>0</v>
      </c>
      <c r="S224" s="139">
        <v>0</v>
      </c>
      <c r="T224" s="140">
        <f>S224*H224</f>
        <v>0</v>
      </c>
      <c r="AR224" s="141" t="s">
        <v>169</v>
      </c>
      <c r="AT224" s="141" t="s">
        <v>146</v>
      </c>
      <c r="AU224" s="141" t="s">
        <v>89</v>
      </c>
      <c r="AY224" s="18" t="s">
        <v>143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8" t="s">
        <v>87</v>
      </c>
      <c r="BK224" s="142">
        <f>ROUND(I224*H224,2)</f>
        <v>0</v>
      </c>
      <c r="BL224" s="18" t="s">
        <v>169</v>
      </c>
      <c r="BM224" s="141" t="s">
        <v>468</v>
      </c>
    </row>
    <row r="225" spans="2:65" s="13" customFormat="1" ht="11.25">
      <c r="B225" s="159"/>
      <c r="D225" s="147" t="s">
        <v>216</v>
      </c>
      <c r="E225" s="160" t="s">
        <v>3</v>
      </c>
      <c r="F225" s="161" t="s">
        <v>469</v>
      </c>
      <c r="H225" s="162">
        <v>10.731</v>
      </c>
      <c r="I225" s="163"/>
      <c r="L225" s="159"/>
      <c r="M225" s="164"/>
      <c r="T225" s="165"/>
      <c r="AT225" s="160" t="s">
        <v>216</v>
      </c>
      <c r="AU225" s="160" t="s">
        <v>89</v>
      </c>
      <c r="AV225" s="13" t="s">
        <v>89</v>
      </c>
      <c r="AW225" s="13" t="s">
        <v>40</v>
      </c>
      <c r="AX225" s="13" t="s">
        <v>87</v>
      </c>
      <c r="AY225" s="160" t="s">
        <v>143</v>
      </c>
    </row>
    <row r="226" spans="2:65" s="1" customFormat="1" ht="24.2" customHeight="1">
      <c r="B226" s="129"/>
      <c r="C226" s="130" t="s">
        <v>470</v>
      </c>
      <c r="D226" s="130" t="s">
        <v>146</v>
      </c>
      <c r="E226" s="131" t="s">
        <v>471</v>
      </c>
      <c r="F226" s="132" t="s">
        <v>472</v>
      </c>
      <c r="G226" s="133" t="s">
        <v>316</v>
      </c>
      <c r="H226" s="134">
        <v>11</v>
      </c>
      <c r="I226" s="135"/>
      <c r="J226" s="136">
        <f>ROUND(I226*H226,2)</f>
        <v>0</v>
      </c>
      <c r="K226" s="132" t="s">
        <v>3</v>
      </c>
      <c r="L226" s="34"/>
      <c r="M226" s="137" t="s">
        <v>3</v>
      </c>
      <c r="N226" s="138" t="s">
        <v>50</v>
      </c>
      <c r="P226" s="139">
        <f>O226*H226</f>
        <v>0</v>
      </c>
      <c r="Q226" s="139">
        <v>0</v>
      </c>
      <c r="R226" s="139">
        <f>Q226*H226</f>
        <v>0</v>
      </c>
      <c r="S226" s="139">
        <v>0</v>
      </c>
      <c r="T226" s="140">
        <f>S226*H226</f>
        <v>0</v>
      </c>
      <c r="AR226" s="141" t="s">
        <v>169</v>
      </c>
      <c r="AT226" s="141" t="s">
        <v>146</v>
      </c>
      <c r="AU226" s="141" t="s">
        <v>89</v>
      </c>
      <c r="AY226" s="18" t="s">
        <v>143</v>
      </c>
      <c r="BE226" s="142">
        <f>IF(N226="základní",J226,0)</f>
        <v>0</v>
      </c>
      <c r="BF226" s="142">
        <f>IF(N226="snížená",J226,0)</f>
        <v>0</v>
      </c>
      <c r="BG226" s="142">
        <f>IF(N226="zákl. přenesená",J226,0)</f>
        <v>0</v>
      </c>
      <c r="BH226" s="142">
        <f>IF(N226="sníž. přenesená",J226,0)</f>
        <v>0</v>
      </c>
      <c r="BI226" s="142">
        <f>IF(N226="nulová",J226,0)</f>
        <v>0</v>
      </c>
      <c r="BJ226" s="18" t="s">
        <v>87</v>
      </c>
      <c r="BK226" s="142">
        <f>ROUND(I226*H226,2)</f>
        <v>0</v>
      </c>
      <c r="BL226" s="18" t="s">
        <v>169</v>
      </c>
      <c r="BM226" s="141" t="s">
        <v>473</v>
      </c>
    </row>
    <row r="227" spans="2:65" s="13" customFormat="1" ht="11.25">
      <c r="B227" s="159"/>
      <c r="D227" s="147" t="s">
        <v>216</v>
      </c>
      <c r="E227" s="160" t="s">
        <v>3</v>
      </c>
      <c r="F227" s="161" t="s">
        <v>474</v>
      </c>
      <c r="H227" s="162">
        <v>11</v>
      </c>
      <c r="I227" s="163"/>
      <c r="L227" s="159"/>
      <c r="M227" s="164"/>
      <c r="T227" s="165"/>
      <c r="AT227" s="160" t="s">
        <v>216</v>
      </c>
      <c r="AU227" s="160" t="s">
        <v>89</v>
      </c>
      <c r="AV227" s="13" t="s">
        <v>89</v>
      </c>
      <c r="AW227" s="13" t="s">
        <v>40</v>
      </c>
      <c r="AX227" s="13" t="s">
        <v>79</v>
      </c>
      <c r="AY227" s="160" t="s">
        <v>143</v>
      </c>
    </row>
    <row r="228" spans="2:65" s="14" customFormat="1" ht="11.25">
      <c r="B228" s="166"/>
      <c r="D228" s="147" t="s">
        <v>216</v>
      </c>
      <c r="E228" s="167" t="s">
        <v>3</v>
      </c>
      <c r="F228" s="168" t="s">
        <v>219</v>
      </c>
      <c r="H228" s="169">
        <v>11</v>
      </c>
      <c r="I228" s="170"/>
      <c r="L228" s="166"/>
      <c r="M228" s="171"/>
      <c r="T228" s="172"/>
      <c r="AT228" s="167" t="s">
        <v>216</v>
      </c>
      <c r="AU228" s="167" t="s">
        <v>89</v>
      </c>
      <c r="AV228" s="14" t="s">
        <v>169</v>
      </c>
      <c r="AW228" s="14" t="s">
        <v>40</v>
      </c>
      <c r="AX228" s="14" t="s">
        <v>87</v>
      </c>
      <c r="AY228" s="167" t="s">
        <v>143</v>
      </c>
    </row>
    <row r="229" spans="2:65" s="1" customFormat="1" ht="24.2" customHeight="1">
      <c r="B229" s="129"/>
      <c r="C229" s="130" t="s">
        <v>475</v>
      </c>
      <c r="D229" s="130" t="s">
        <v>146</v>
      </c>
      <c r="E229" s="131" t="s">
        <v>476</v>
      </c>
      <c r="F229" s="132" t="s">
        <v>477</v>
      </c>
      <c r="G229" s="133" t="s">
        <v>478</v>
      </c>
      <c r="H229" s="134">
        <v>1</v>
      </c>
      <c r="I229" s="135"/>
      <c r="J229" s="136">
        <f>ROUND(I229*H229,2)</f>
        <v>0</v>
      </c>
      <c r="K229" s="132" t="s">
        <v>3</v>
      </c>
      <c r="L229" s="34"/>
      <c r="M229" s="137" t="s">
        <v>3</v>
      </c>
      <c r="N229" s="138" t="s">
        <v>50</v>
      </c>
      <c r="P229" s="139">
        <f>O229*H229</f>
        <v>0</v>
      </c>
      <c r="Q229" s="139">
        <v>0</v>
      </c>
      <c r="R229" s="139">
        <f>Q229*H229</f>
        <v>0</v>
      </c>
      <c r="S229" s="139">
        <v>0</v>
      </c>
      <c r="T229" s="140">
        <f>S229*H229</f>
        <v>0</v>
      </c>
      <c r="AR229" s="141" t="s">
        <v>169</v>
      </c>
      <c r="AT229" s="141" t="s">
        <v>146</v>
      </c>
      <c r="AU229" s="141" t="s">
        <v>89</v>
      </c>
      <c r="AY229" s="18" t="s">
        <v>143</v>
      </c>
      <c r="BE229" s="142">
        <f>IF(N229="základní",J229,0)</f>
        <v>0</v>
      </c>
      <c r="BF229" s="142">
        <f>IF(N229="snížená",J229,0)</f>
        <v>0</v>
      </c>
      <c r="BG229" s="142">
        <f>IF(N229="zákl. přenesená",J229,0)</f>
        <v>0</v>
      </c>
      <c r="BH229" s="142">
        <f>IF(N229="sníž. přenesená",J229,0)</f>
        <v>0</v>
      </c>
      <c r="BI229" s="142">
        <f>IF(N229="nulová",J229,0)</f>
        <v>0</v>
      </c>
      <c r="BJ229" s="18" t="s">
        <v>87</v>
      </c>
      <c r="BK229" s="142">
        <f>ROUND(I229*H229,2)</f>
        <v>0</v>
      </c>
      <c r="BL229" s="18" t="s">
        <v>169</v>
      </c>
      <c r="BM229" s="141" t="s">
        <v>479</v>
      </c>
    </row>
    <row r="230" spans="2:65" s="1" customFormat="1" ht="16.5" customHeight="1">
      <c r="B230" s="129"/>
      <c r="C230" s="130" t="s">
        <v>480</v>
      </c>
      <c r="D230" s="130" t="s">
        <v>146</v>
      </c>
      <c r="E230" s="131" t="s">
        <v>481</v>
      </c>
      <c r="F230" s="132" t="s">
        <v>482</v>
      </c>
      <c r="G230" s="133" t="s">
        <v>478</v>
      </c>
      <c r="H230" s="134">
        <v>1</v>
      </c>
      <c r="I230" s="135"/>
      <c r="J230" s="136">
        <f>ROUND(I230*H230,2)</f>
        <v>0</v>
      </c>
      <c r="K230" s="132" t="s">
        <v>3</v>
      </c>
      <c r="L230" s="34"/>
      <c r="M230" s="137" t="s">
        <v>3</v>
      </c>
      <c r="N230" s="138" t="s">
        <v>50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169</v>
      </c>
      <c r="AT230" s="141" t="s">
        <v>146</v>
      </c>
      <c r="AU230" s="141" t="s">
        <v>89</v>
      </c>
      <c r="AY230" s="18" t="s">
        <v>143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8" t="s">
        <v>87</v>
      </c>
      <c r="BK230" s="142">
        <f>ROUND(I230*H230,2)</f>
        <v>0</v>
      </c>
      <c r="BL230" s="18" t="s">
        <v>169</v>
      </c>
      <c r="BM230" s="141" t="s">
        <v>483</v>
      </c>
    </row>
    <row r="231" spans="2:65" s="11" customFormat="1" ht="22.9" customHeight="1">
      <c r="B231" s="117"/>
      <c r="D231" s="118" t="s">
        <v>78</v>
      </c>
      <c r="E231" s="127" t="s">
        <v>331</v>
      </c>
      <c r="F231" s="127" t="s">
        <v>332</v>
      </c>
      <c r="I231" s="120"/>
      <c r="J231" s="128">
        <f>BK231</f>
        <v>0</v>
      </c>
      <c r="L231" s="117"/>
      <c r="M231" s="122"/>
      <c r="P231" s="123">
        <f>SUM(P232:P238)</f>
        <v>0</v>
      </c>
      <c r="R231" s="123">
        <f>SUM(R232:R238)</f>
        <v>0</v>
      </c>
      <c r="T231" s="124">
        <f>SUM(T232:T238)</f>
        <v>0</v>
      </c>
      <c r="AR231" s="118" t="s">
        <v>87</v>
      </c>
      <c r="AT231" s="125" t="s">
        <v>78</v>
      </c>
      <c r="AU231" s="125" t="s">
        <v>87</v>
      </c>
      <c r="AY231" s="118" t="s">
        <v>143</v>
      </c>
      <c r="BK231" s="126">
        <f>SUM(BK232:BK238)</f>
        <v>0</v>
      </c>
    </row>
    <row r="232" spans="2:65" s="1" customFormat="1" ht="21.75" customHeight="1">
      <c r="B232" s="129"/>
      <c r="C232" s="130" t="s">
        <v>484</v>
      </c>
      <c r="D232" s="130" t="s">
        <v>146</v>
      </c>
      <c r="E232" s="131" t="s">
        <v>334</v>
      </c>
      <c r="F232" s="132" t="s">
        <v>335</v>
      </c>
      <c r="G232" s="133" t="s">
        <v>261</v>
      </c>
      <c r="H232" s="134">
        <v>104.431</v>
      </c>
      <c r="I232" s="135"/>
      <c r="J232" s="136">
        <f>ROUND(I232*H232,2)</f>
        <v>0</v>
      </c>
      <c r="K232" s="132" t="s">
        <v>150</v>
      </c>
      <c r="L232" s="34"/>
      <c r="M232" s="137" t="s">
        <v>3</v>
      </c>
      <c r="N232" s="138" t="s">
        <v>50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169</v>
      </c>
      <c r="AT232" s="141" t="s">
        <v>146</v>
      </c>
      <c r="AU232" s="141" t="s">
        <v>89</v>
      </c>
      <c r="AY232" s="18" t="s">
        <v>143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8" t="s">
        <v>87</v>
      </c>
      <c r="BK232" s="142">
        <f>ROUND(I232*H232,2)</f>
        <v>0</v>
      </c>
      <c r="BL232" s="18" t="s">
        <v>169</v>
      </c>
      <c r="BM232" s="141" t="s">
        <v>485</v>
      </c>
    </row>
    <row r="233" spans="2:65" s="1" customFormat="1" ht="11.25">
      <c r="B233" s="34"/>
      <c r="D233" s="143" t="s">
        <v>153</v>
      </c>
      <c r="F233" s="144" t="s">
        <v>337</v>
      </c>
      <c r="I233" s="145"/>
      <c r="L233" s="34"/>
      <c r="M233" s="146"/>
      <c r="T233" s="55"/>
      <c r="AT233" s="18" t="s">
        <v>153</v>
      </c>
      <c r="AU233" s="18" t="s">
        <v>89</v>
      </c>
    </row>
    <row r="234" spans="2:65" s="1" customFormat="1" ht="24.2" customHeight="1">
      <c r="B234" s="129"/>
      <c r="C234" s="130" t="s">
        <v>486</v>
      </c>
      <c r="D234" s="130" t="s">
        <v>146</v>
      </c>
      <c r="E234" s="131" t="s">
        <v>339</v>
      </c>
      <c r="F234" s="132" t="s">
        <v>340</v>
      </c>
      <c r="G234" s="133" t="s">
        <v>261</v>
      </c>
      <c r="H234" s="134">
        <v>1148.741</v>
      </c>
      <c r="I234" s="135"/>
      <c r="J234" s="136">
        <f>ROUND(I234*H234,2)</f>
        <v>0</v>
      </c>
      <c r="K234" s="132" t="s">
        <v>150</v>
      </c>
      <c r="L234" s="34"/>
      <c r="M234" s="137" t="s">
        <v>3</v>
      </c>
      <c r="N234" s="138" t="s">
        <v>50</v>
      </c>
      <c r="P234" s="139">
        <f>O234*H234</f>
        <v>0</v>
      </c>
      <c r="Q234" s="139">
        <v>0</v>
      </c>
      <c r="R234" s="139">
        <f>Q234*H234</f>
        <v>0</v>
      </c>
      <c r="S234" s="139">
        <v>0</v>
      </c>
      <c r="T234" s="140">
        <f>S234*H234</f>
        <v>0</v>
      </c>
      <c r="AR234" s="141" t="s">
        <v>169</v>
      </c>
      <c r="AT234" s="141" t="s">
        <v>146</v>
      </c>
      <c r="AU234" s="141" t="s">
        <v>89</v>
      </c>
      <c r="AY234" s="18" t="s">
        <v>143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8" t="s">
        <v>87</v>
      </c>
      <c r="BK234" s="142">
        <f>ROUND(I234*H234,2)</f>
        <v>0</v>
      </c>
      <c r="BL234" s="18" t="s">
        <v>169</v>
      </c>
      <c r="BM234" s="141" t="s">
        <v>487</v>
      </c>
    </row>
    <row r="235" spans="2:65" s="1" customFormat="1" ht="11.25">
      <c r="B235" s="34"/>
      <c r="D235" s="143" t="s">
        <v>153</v>
      </c>
      <c r="F235" s="144" t="s">
        <v>342</v>
      </c>
      <c r="I235" s="145"/>
      <c r="L235" s="34"/>
      <c r="M235" s="146"/>
      <c r="T235" s="55"/>
      <c r="AT235" s="18" t="s">
        <v>153</v>
      </c>
      <c r="AU235" s="18" t="s">
        <v>89</v>
      </c>
    </row>
    <row r="236" spans="2:65" s="12" customFormat="1" ht="11.25">
      <c r="B236" s="153"/>
      <c r="D236" s="147" t="s">
        <v>216</v>
      </c>
      <c r="E236" s="154" t="s">
        <v>3</v>
      </c>
      <c r="F236" s="155" t="s">
        <v>343</v>
      </c>
      <c r="H236" s="154" t="s">
        <v>3</v>
      </c>
      <c r="I236" s="156"/>
      <c r="L236" s="153"/>
      <c r="M236" s="157"/>
      <c r="T236" s="158"/>
      <c r="AT236" s="154" t="s">
        <v>216</v>
      </c>
      <c r="AU236" s="154" t="s">
        <v>89</v>
      </c>
      <c r="AV236" s="12" t="s">
        <v>87</v>
      </c>
      <c r="AW236" s="12" t="s">
        <v>40</v>
      </c>
      <c r="AX236" s="12" t="s">
        <v>79</v>
      </c>
      <c r="AY236" s="154" t="s">
        <v>143</v>
      </c>
    </row>
    <row r="237" spans="2:65" s="13" customFormat="1" ht="11.25">
      <c r="B237" s="159"/>
      <c r="D237" s="147" t="s">
        <v>216</v>
      </c>
      <c r="E237" s="160" t="s">
        <v>3</v>
      </c>
      <c r="F237" s="161" t="s">
        <v>488</v>
      </c>
      <c r="H237" s="162">
        <v>1148.741</v>
      </c>
      <c r="I237" s="163"/>
      <c r="L237" s="159"/>
      <c r="M237" s="164"/>
      <c r="T237" s="165"/>
      <c r="AT237" s="160" t="s">
        <v>216</v>
      </c>
      <c r="AU237" s="160" t="s">
        <v>89</v>
      </c>
      <c r="AV237" s="13" t="s">
        <v>89</v>
      </c>
      <c r="AW237" s="13" t="s">
        <v>40</v>
      </c>
      <c r="AX237" s="13" t="s">
        <v>79</v>
      </c>
      <c r="AY237" s="160" t="s">
        <v>143</v>
      </c>
    </row>
    <row r="238" spans="2:65" s="14" customFormat="1" ht="11.25">
      <c r="B238" s="166"/>
      <c r="D238" s="147" t="s">
        <v>216</v>
      </c>
      <c r="E238" s="167" t="s">
        <v>3</v>
      </c>
      <c r="F238" s="168" t="s">
        <v>219</v>
      </c>
      <c r="H238" s="169">
        <v>1148.741</v>
      </c>
      <c r="I238" s="170"/>
      <c r="L238" s="166"/>
      <c r="M238" s="171"/>
      <c r="T238" s="172"/>
      <c r="AT238" s="167" t="s">
        <v>216</v>
      </c>
      <c r="AU238" s="167" t="s">
        <v>89</v>
      </c>
      <c r="AV238" s="14" t="s">
        <v>169</v>
      </c>
      <c r="AW238" s="14" t="s">
        <v>40</v>
      </c>
      <c r="AX238" s="14" t="s">
        <v>87</v>
      </c>
      <c r="AY238" s="167" t="s">
        <v>143</v>
      </c>
    </row>
    <row r="239" spans="2:65" s="11" customFormat="1" ht="22.9" customHeight="1">
      <c r="B239" s="117"/>
      <c r="D239" s="118" t="s">
        <v>78</v>
      </c>
      <c r="E239" s="127" t="s">
        <v>345</v>
      </c>
      <c r="F239" s="127" t="s">
        <v>346</v>
      </c>
      <c r="I239" s="120"/>
      <c r="J239" s="128">
        <f>BK239</f>
        <v>0</v>
      </c>
      <c r="L239" s="117"/>
      <c r="M239" s="122"/>
      <c r="P239" s="123">
        <f>SUM(P240:P241)</f>
        <v>0</v>
      </c>
      <c r="R239" s="123">
        <f>SUM(R240:R241)</f>
        <v>0</v>
      </c>
      <c r="T239" s="124">
        <f>SUM(T240:T241)</f>
        <v>0</v>
      </c>
      <c r="AR239" s="118" t="s">
        <v>87</v>
      </c>
      <c r="AT239" s="125" t="s">
        <v>78</v>
      </c>
      <c r="AU239" s="125" t="s">
        <v>87</v>
      </c>
      <c r="AY239" s="118" t="s">
        <v>143</v>
      </c>
      <c r="BK239" s="126">
        <f>SUM(BK240:BK241)</f>
        <v>0</v>
      </c>
    </row>
    <row r="240" spans="2:65" s="1" customFormat="1" ht="24.2" customHeight="1">
      <c r="B240" s="129"/>
      <c r="C240" s="130" t="s">
        <v>489</v>
      </c>
      <c r="D240" s="130" t="s">
        <v>146</v>
      </c>
      <c r="E240" s="131" t="s">
        <v>347</v>
      </c>
      <c r="F240" s="132" t="s">
        <v>348</v>
      </c>
      <c r="G240" s="133" t="s">
        <v>261</v>
      </c>
      <c r="H240" s="134">
        <v>205.82300000000001</v>
      </c>
      <c r="I240" s="135"/>
      <c r="J240" s="136">
        <f>ROUND(I240*H240,2)</f>
        <v>0</v>
      </c>
      <c r="K240" s="132" t="s">
        <v>150</v>
      </c>
      <c r="L240" s="34"/>
      <c r="M240" s="137" t="s">
        <v>3</v>
      </c>
      <c r="N240" s="138" t="s">
        <v>50</v>
      </c>
      <c r="P240" s="139">
        <f>O240*H240</f>
        <v>0</v>
      </c>
      <c r="Q240" s="139">
        <v>0</v>
      </c>
      <c r="R240" s="139">
        <f>Q240*H240</f>
        <v>0</v>
      </c>
      <c r="S240" s="139">
        <v>0</v>
      </c>
      <c r="T240" s="140">
        <f>S240*H240</f>
        <v>0</v>
      </c>
      <c r="AR240" s="141" t="s">
        <v>169</v>
      </c>
      <c r="AT240" s="141" t="s">
        <v>146</v>
      </c>
      <c r="AU240" s="141" t="s">
        <v>89</v>
      </c>
      <c r="AY240" s="18" t="s">
        <v>143</v>
      </c>
      <c r="BE240" s="142">
        <f>IF(N240="základní",J240,0)</f>
        <v>0</v>
      </c>
      <c r="BF240" s="142">
        <f>IF(N240="snížená",J240,0)</f>
        <v>0</v>
      </c>
      <c r="BG240" s="142">
        <f>IF(N240="zákl. přenesená",J240,0)</f>
        <v>0</v>
      </c>
      <c r="BH240" s="142">
        <f>IF(N240="sníž. přenesená",J240,0)</f>
        <v>0</v>
      </c>
      <c r="BI240" s="142">
        <f>IF(N240="nulová",J240,0)</f>
        <v>0</v>
      </c>
      <c r="BJ240" s="18" t="s">
        <v>87</v>
      </c>
      <c r="BK240" s="142">
        <f>ROUND(I240*H240,2)</f>
        <v>0</v>
      </c>
      <c r="BL240" s="18" t="s">
        <v>169</v>
      </c>
      <c r="BM240" s="141" t="s">
        <v>490</v>
      </c>
    </row>
    <row r="241" spans="2:47" s="1" customFormat="1" ht="11.25">
      <c r="B241" s="34"/>
      <c r="D241" s="143" t="s">
        <v>153</v>
      </c>
      <c r="F241" s="144" t="s">
        <v>350</v>
      </c>
      <c r="I241" s="145"/>
      <c r="L241" s="34"/>
      <c r="M241" s="149"/>
      <c r="N241" s="150"/>
      <c r="O241" s="150"/>
      <c r="P241" s="150"/>
      <c r="Q241" s="150"/>
      <c r="R241" s="150"/>
      <c r="S241" s="150"/>
      <c r="T241" s="151"/>
      <c r="AT241" s="18" t="s">
        <v>153</v>
      </c>
      <c r="AU241" s="18" t="s">
        <v>89</v>
      </c>
    </row>
    <row r="242" spans="2:47" s="1" customFormat="1" ht="6.95" customHeight="1">
      <c r="B242" s="43"/>
      <c r="C242" s="44"/>
      <c r="D242" s="44"/>
      <c r="E242" s="44"/>
      <c r="F242" s="44"/>
      <c r="G242" s="44"/>
      <c r="H242" s="44"/>
      <c r="I242" s="44"/>
      <c r="J242" s="44"/>
      <c r="K242" s="44"/>
      <c r="L242" s="34"/>
    </row>
  </sheetData>
  <autoFilter ref="C84:K241" xr:uid="{00000000-0009-0000-0000-000003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300-000000000000}"/>
    <hyperlink ref="F94" r:id="rId2" xr:uid="{00000000-0004-0000-0300-000001000000}"/>
    <hyperlink ref="F99" r:id="rId3" xr:uid="{00000000-0004-0000-0300-000002000000}"/>
    <hyperlink ref="F113" r:id="rId4" xr:uid="{00000000-0004-0000-0300-000003000000}"/>
    <hyperlink ref="F118" r:id="rId5" xr:uid="{00000000-0004-0000-0300-000004000000}"/>
    <hyperlink ref="F123" r:id="rId6" xr:uid="{00000000-0004-0000-0300-000005000000}"/>
    <hyperlink ref="F127" r:id="rId7" xr:uid="{00000000-0004-0000-0300-000006000000}"/>
    <hyperlink ref="F132" r:id="rId8" xr:uid="{00000000-0004-0000-0300-000007000000}"/>
    <hyperlink ref="F137" r:id="rId9" xr:uid="{00000000-0004-0000-0300-000008000000}"/>
    <hyperlink ref="F142" r:id="rId10" xr:uid="{00000000-0004-0000-0300-000009000000}"/>
    <hyperlink ref="F151" r:id="rId11" xr:uid="{00000000-0004-0000-0300-00000A000000}"/>
    <hyperlink ref="F159" r:id="rId12" xr:uid="{00000000-0004-0000-0300-00000B000000}"/>
    <hyperlink ref="F166" r:id="rId13" xr:uid="{00000000-0004-0000-0300-00000C000000}"/>
    <hyperlink ref="F195" r:id="rId14" xr:uid="{00000000-0004-0000-0300-00000D000000}"/>
    <hyperlink ref="F200" r:id="rId15" xr:uid="{00000000-0004-0000-0300-00000E000000}"/>
    <hyperlink ref="F206" r:id="rId16" xr:uid="{00000000-0004-0000-0300-00000F000000}"/>
    <hyperlink ref="F218" r:id="rId17" xr:uid="{00000000-0004-0000-0300-000010000000}"/>
    <hyperlink ref="F220" r:id="rId18" xr:uid="{00000000-0004-0000-0300-000011000000}"/>
    <hyperlink ref="F233" r:id="rId19" xr:uid="{00000000-0004-0000-0300-000012000000}"/>
    <hyperlink ref="F235" r:id="rId20" xr:uid="{00000000-0004-0000-0300-000013000000}"/>
    <hyperlink ref="F241" r:id="rId21" xr:uid="{00000000-0004-0000-0300-00001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9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23" t="s">
        <v>6</v>
      </c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8" t="s">
        <v>99</v>
      </c>
      <c r="AZ2" s="152" t="s">
        <v>194</v>
      </c>
      <c r="BA2" s="152" t="s">
        <v>195</v>
      </c>
      <c r="BB2" s="152" t="s">
        <v>196</v>
      </c>
      <c r="BC2" s="152" t="s">
        <v>491</v>
      </c>
      <c r="BD2" s="152" t="s">
        <v>89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2:56" ht="24.95" customHeight="1">
      <c r="B4" s="21"/>
      <c r="D4" s="22" t="s">
        <v>116</v>
      </c>
      <c r="L4" s="21"/>
      <c r="M4" s="87" t="s">
        <v>11</v>
      </c>
      <c r="AT4" s="18" t="s">
        <v>4</v>
      </c>
    </row>
    <row r="5" spans="2:56" ht="6.95" customHeight="1">
      <c r="B5" s="21"/>
      <c r="L5" s="21"/>
    </row>
    <row r="6" spans="2:56" ht="12" customHeight="1">
      <c r="B6" s="21"/>
      <c r="D6" s="28" t="s">
        <v>17</v>
      </c>
      <c r="L6" s="21"/>
    </row>
    <row r="7" spans="2:56" ht="16.5" customHeight="1">
      <c r="B7" s="21"/>
      <c r="E7" s="324" t="str">
        <f>'Rekapitulace stavby'!K6</f>
        <v>Rekonstrukce Předzámčí, Kostelec nad Černými lesy</v>
      </c>
      <c r="F7" s="325"/>
      <c r="G7" s="325"/>
      <c r="H7" s="325"/>
      <c r="L7" s="21"/>
    </row>
    <row r="8" spans="2:56" s="1" customFormat="1" ht="12" customHeight="1">
      <c r="B8" s="34"/>
      <c r="D8" s="28" t="s">
        <v>117</v>
      </c>
      <c r="L8" s="34"/>
    </row>
    <row r="9" spans="2:56" s="1" customFormat="1" ht="16.5" customHeight="1">
      <c r="B9" s="34"/>
      <c r="E9" s="286" t="s">
        <v>492</v>
      </c>
      <c r="F9" s="326"/>
      <c r="G9" s="326"/>
      <c r="H9" s="326"/>
      <c r="L9" s="34"/>
    </row>
    <row r="10" spans="2:56" s="1" customFormat="1" ht="11.25">
      <c r="B10" s="34"/>
      <c r="L10" s="34"/>
    </row>
    <row r="11" spans="2:56" s="1" customFormat="1" ht="12" customHeight="1">
      <c r="B11" s="34"/>
      <c r="D11" s="28" t="s">
        <v>19</v>
      </c>
      <c r="F11" s="26" t="s">
        <v>3</v>
      </c>
      <c r="I11" s="28" t="s">
        <v>21</v>
      </c>
      <c r="J11" s="26" t="s">
        <v>3</v>
      </c>
      <c r="L11" s="34"/>
    </row>
    <row r="12" spans="2:5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6. 7. 2025</v>
      </c>
      <c r="L12" s="34"/>
    </row>
    <row r="13" spans="2:56" s="1" customFormat="1" ht="10.9" customHeight="1">
      <c r="B13" s="34"/>
      <c r="L13" s="34"/>
    </row>
    <row r="14" spans="2:5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5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5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7" t="str">
        <f>'Rekapitulace stavby'!E14</f>
        <v>Vyplň údaj</v>
      </c>
      <c r="F18" s="307"/>
      <c r="G18" s="307"/>
      <c r="H18" s="30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41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43</v>
      </c>
      <c r="L26" s="34"/>
    </row>
    <row r="27" spans="2:12" s="7" customFormat="1" ht="47.25" customHeight="1">
      <c r="B27" s="88"/>
      <c r="E27" s="312" t="s">
        <v>44</v>
      </c>
      <c r="F27" s="312"/>
      <c r="G27" s="312"/>
      <c r="H27" s="31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45</v>
      </c>
      <c r="J30" s="65">
        <f>ROUND(J84,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47</v>
      </c>
      <c r="I32" s="37" t="s">
        <v>46</v>
      </c>
      <c r="J32" s="37" t="s">
        <v>48</v>
      </c>
      <c r="L32" s="34"/>
    </row>
    <row r="33" spans="2:12" s="1" customFormat="1" ht="14.45" customHeight="1">
      <c r="B33" s="34"/>
      <c r="D33" s="54" t="s">
        <v>49</v>
      </c>
      <c r="E33" s="28" t="s">
        <v>50</v>
      </c>
      <c r="F33" s="90">
        <f>ROUND((SUM(BE84:BE193)),  2)</f>
        <v>0</v>
      </c>
      <c r="I33" s="91">
        <v>0.21</v>
      </c>
      <c r="J33" s="90">
        <f>ROUND(((SUM(BE84:BE193))*I33),  2)</f>
        <v>0</v>
      </c>
      <c r="L33" s="34"/>
    </row>
    <row r="34" spans="2:12" s="1" customFormat="1" ht="14.45" customHeight="1">
      <c r="B34" s="34"/>
      <c r="E34" s="28" t="s">
        <v>51</v>
      </c>
      <c r="F34" s="90">
        <f>ROUND((SUM(BF84:BF193)),  2)</f>
        <v>0</v>
      </c>
      <c r="I34" s="91">
        <v>0.12</v>
      </c>
      <c r="J34" s="90">
        <f>ROUND(((SUM(BF84:BF193))*I34),  2)</f>
        <v>0</v>
      </c>
      <c r="L34" s="34"/>
    </row>
    <row r="35" spans="2:12" s="1" customFormat="1" ht="14.45" hidden="1" customHeight="1">
      <c r="B35" s="34"/>
      <c r="E35" s="28" t="s">
        <v>52</v>
      </c>
      <c r="F35" s="90">
        <f>ROUND((SUM(BG84:BG193)),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53</v>
      </c>
      <c r="F36" s="90">
        <f>ROUND((SUM(BH84:BH193)),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54</v>
      </c>
      <c r="F37" s="90">
        <f>ROUND((SUM(BI84:BI193)),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55</v>
      </c>
      <c r="E39" s="56"/>
      <c r="F39" s="56"/>
      <c r="G39" s="94" t="s">
        <v>56</v>
      </c>
      <c r="H39" s="95" t="s">
        <v>57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119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17</v>
      </c>
      <c r="L47" s="34"/>
    </row>
    <row r="48" spans="2:12" s="1" customFormat="1" ht="16.5" customHeight="1">
      <c r="B48" s="34"/>
      <c r="E48" s="324" t="str">
        <f>E7</f>
        <v>Rekonstrukce Předzámčí, Kostelec nad Černými lesy</v>
      </c>
      <c r="F48" s="325"/>
      <c r="G48" s="325"/>
      <c r="H48" s="325"/>
      <c r="L48" s="34"/>
    </row>
    <row r="49" spans="2:47" s="1" customFormat="1" ht="12" customHeight="1">
      <c r="B49" s="34"/>
      <c r="C49" s="28" t="s">
        <v>117</v>
      </c>
      <c r="L49" s="34"/>
    </row>
    <row r="50" spans="2:47" s="1" customFormat="1" ht="16.5" customHeight="1">
      <c r="B50" s="34"/>
      <c r="E50" s="286" t="str">
        <f>E9</f>
        <v>SO04 - Funkční plochy v zámeckém příkopu - štěrkové trávníky</v>
      </c>
      <c r="F50" s="326"/>
      <c r="G50" s="326"/>
      <c r="H50" s="326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p.č. 2568, k.ú. Kostelec n.Č.l.</v>
      </c>
      <c r="I52" s="28" t="s">
        <v>24</v>
      </c>
      <c r="J52" s="51" t="str">
        <f>IF(J12="","",J12)</f>
        <v>6. 7. 2025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Lesy ČZU, ČZU v Praze</v>
      </c>
      <c r="I54" s="28" t="s">
        <v>38</v>
      </c>
      <c r="J54" s="32" t="str">
        <f>E21</f>
        <v>atelier 322,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41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120</v>
      </c>
      <c r="D57" s="92"/>
      <c r="E57" s="92"/>
      <c r="F57" s="92"/>
      <c r="G57" s="92"/>
      <c r="H57" s="92"/>
      <c r="I57" s="92"/>
      <c r="J57" s="99" t="s">
        <v>121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77</v>
      </c>
      <c r="J59" s="65">
        <f>J84</f>
        <v>0</v>
      </c>
      <c r="L59" s="34"/>
      <c r="AU59" s="18" t="s">
        <v>122</v>
      </c>
    </row>
    <row r="60" spans="2:47" s="8" customFormat="1" ht="24.95" customHeight="1">
      <c r="B60" s="101"/>
      <c r="D60" s="102" t="s">
        <v>202</v>
      </c>
      <c r="E60" s="103"/>
      <c r="F60" s="103"/>
      <c r="G60" s="103"/>
      <c r="H60" s="103"/>
      <c r="I60" s="103"/>
      <c r="J60" s="104">
        <f>J85</f>
        <v>0</v>
      </c>
      <c r="L60" s="101"/>
    </row>
    <row r="61" spans="2:47" s="9" customFormat="1" ht="19.899999999999999" customHeight="1">
      <c r="B61" s="105"/>
      <c r="D61" s="106" t="s">
        <v>203</v>
      </c>
      <c r="E61" s="107"/>
      <c r="F61" s="107"/>
      <c r="G61" s="107"/>
      <c r="H61" s="107"/>
      <c r="I61" s="107"/>
      <c r="J61" s="108">
        <f>J86</f>
        <v>0</v>
      </c>
      <c r="L61" s="105"/>
    </row>
    <row r="62" spans="2:47" s="9" customFormat="1" ht="19.899999999999999" customHeight="1">
      <c r="B62" s="105"/>
      <c r="D62" s="106" t="s">
        <v>204</v>
      </c>
      <c r="E62" s="107"/>
      <c r="F62" s="107"/>
      <c r="G62" s="107"/>
      <c r="H62" s="107"/>
      <c r="I62" s="107"/>
      <c r="J62" s="108">
        <f>J171</f>
        <v>0</v>
      </c>
      <c r="L62" s="105"/>
    </row>
    <row r="63" spans="2:47" s="9" customFormat="1" ht="19.899999999999999" customHeight="1">
      <c r="B63" s="105"/>
      <c r="D63" s="106" t="s">
        <v>206</v>
      </c>
      <c r="E63" s="107"/>
      <c r="F63" s="107"/>
      <c r="G63" s="107"/>
      <c r="H63" s="107"/>
      <c r="I63" s="107"/>
      <c r="J63" s="108">
        <f>J183</f>
        <v>0</v>
      </c>
      <c r="L63" s="105"/>
    </row>
    <row r="64" spans="2:47" s="9" customFormat="1" ht="19.899999999999999" customHeight="1">
      <c r="B64" s="105"/>
      <c r="D64" s="106" t="s">
        <v>207</v>
      </c>
      <c r="E64" s="107"/>
      <c r="F64" s="107"/>
      <c r="G64" s="107"/>
      <c r="H64" s="107"/>
      <c r="I64" s="107"/>
      <c r="J64" s="108">
        <f>J191</f>
        <v>0</v>
      </c>
      <c r="L64" s="105"/>
    </row>
    <row r="65" spans="2:12" s="1" customFormat="1" ht="21.75" customHeight="1">
      <c r="B65" s="34"/>
      <c r="L65" s="34"/>
    </row>
    <row r="66" spans="2:12" s="1" customFormat="1" ht="6.95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4"/>
    </row>
    <row r="70" spans="2:12" s="1" customFormat="1" ht="6.95" customHeight="1"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34"/>
    </row>
    <row r="71" spans="2:12" s="1" customFormat="1" ht="24.95" customHeight="1">
      <c r="B71" s="34"/>
      <c r="C71" s="22" t="s">
        <v>129</v>
      </c>
      <c r="L71" s="34"/>
    </row>
    <row r="72" spans="2:12" s="1" customFormat="1" ht="6.95" customHeight="1">
      <c r="B72" s="34"/>
      <c r="L72" s="34"/>
    </row>
    <row r="73" spans="2:12" s="1" customFormat="1" ht="12" customHeight="1">
      <c r="B73" s="34"/>
      <c r="C73" s="28" t="s">
        <v>17</v>
      </c>
      <c r="L73" s="34"/>
    </row>
    <row r="74" spans="2:12" s="1" customFormat="1" ht="16.5" customHeight="1">
      <c r="B74" s="34"/>
      <c r="E74" s="324" t="str">
        <f>E7</f>
        <v>Rekonstrukce Předzámčí, Kostelec nad Černými lesy</v>
      </c>
      <c r="F74" s="325"/>
      <c r="G74" s="325"/>
      <c r="H74" s="325"/>
      <c r="L74" s="34"/>
    </row>
    <row r="75" spans="2:12" s="1" customFormat="1" ht="12" customHeight="1">
      <c r="B75" s="34"/>
      <c r="C75" s="28" t="s">
        <v>117</v>
      </c>
      <c r="L75" s="34"/>
    </row>
    <row r="76" spans="2:12" s="1" customFormat="1" ht="16.5" customHeight="1">
      <c r="B76" s="34"/>
      <c r="E76" s="286" t="str">
        <f>E9</f>
        <v>SO04 - Funkční plochy v zámeckém příkopu - štěrkové trávníky</v>
      </c>
      <c r="F76" s="326"/>
      <c r="G76" s="326"/>
      <c r="H76" s="326"/>
      <c r="L76" s="34"/>
    </row>
    <row r="77" spans="2:12" s="1" customFormat="1" ht="6.95" customHeight="1">
      <c r="B77" s="34"/>
      <c r="L77" s="34"/>
    </row>
    <row r="78" spans="2:12" s="1" customFormat="1" ht="12" customHeight="1">
      <c r="B78" s="34"/>
      <c r="C78" s="28" t="s">
        <v>22</v>
      </c>
      <c r="F78" s="26" t="str">
        <f>F12</f>
        <v>p.č. 2568, k.ú. Kostelec n.Č.l.</v>
      </c>
      <c r="I78" s="28" t="s">
        <v>24</v>
      </c>
      <c r="J78" s="51" t="str">
        <f>IF(J12="","",J12)</f>
        <v>6. 7. 2025</v>
      </c>
      <c r="L78" s="34"/>
    </row>
    <row r="79" spans="2:12" s="1" customFormat="1" ht="6.95" customHeight="1">
      <c r="B79" s="34"/>
      <c r="L79" s="34"/>
    </row>
    <row r="80" spans="2:12" s="1" customFormat="1" ht="15.2" customHeight="1">
      <c r="B80" s="34"/>
      <c r="C80" s="28" t="s">
        <v>30</v>
      </c>
      <c r="F80" s="26" t="str">
        <f>E15</f>
        <v>Lesy ČZU, ČZU v Praze</v>
      </c>
      <c r="I80" s="28" t="s">
        <v>38</v>
      </c>
      <c r="J80" s="32" t="str">
        <f>E21</f>
        <v>atelier 322, s.r.o.</v>
      </c>
      <c r="L80" s="34"/>
    </row>
    <row r="81" spans="2:65" s="1" customFormat="1" ht="15.2" customHeight="1">
      <c r="B81" s="34"/>
      <c r="C81" s="28" t="s">
        <v>36</v>
      </c>
      <c r="F81" s="26" t="str">
        <f>IF(E18="","",E18)</f>
        <v>Vyplň údaj</v>
      </c>
      <c r="I81" s="28" t="s">
        <v>41</v>
      </c>
      <c r="J81" s="32" t="str">
        <f>E24</f>
        <v xml:space="preserve"> </v>
      </c>
      <c r="L81" s="34"/>
    </row>
    <row r="82" spans="2:65" s="1" customFormat="1" ht="10.35" customHeight="1">
      <c r="B82" s="34"/>
      <c r="L82" s="34"/>
    </row>
    <row r="83" spans="2:65" s="10" customFormat="1" ht="29.25" customHeight="1">
      <c r="B83" s="109"/>
      <c r="C83" s="110" t="s">
        <v>130</v>
      </c>
      <c r="D83" s="111" t="s">
        <v>64</v>
      </c>
      <c r="E83" s="111" t="s">
        <v>60</v>
      </c>
      <c r="F83" s="111" t="s">
        <v>61</v>
      </c>
      <c r="G83" s="111" t="s">
        <v>131</v>
      </c>
      <c r="H83" s="111" t="s">
        <v>132</v>
      </c>
      <c r="I83" s="111" t="s">
        <v>133</v>
      </c>
      <c r="J83" s="111" t="s">
        <v>121</v>
      </c>
      <c r="K83" s="112" t="s">
        <v>134</v>
      </c>
      <c r="L83" s="109"/>
      <c r="M83" s="58" t="s">
        <v>3</v>
      </c>
      <c r="N83" s="59" t="s">
        <v>49</v>
      </c>
      <c r="O83" s="59" t="s">
        <v>135</v>
      </c>
      <c r="P83" s="59" t="s">
        <v>136</v>
      </c>
      <c r="Q83" s="59" t="s">
        <v>137</v>
      </c>
      <c r="R83" s="59" t="s">
        <v>138</v>
      </c>
      <c r="S83" s="59" t="s">
        <v>139</v>
      </c>
      <c r="T83" s="60" t="s">
        <v>140</v>
      </c>
    </row>
    <row r="84" spans="2:65" s="1" customFormat="1" ht="22.9" customHeight="1">
      <c r="B84" s="34"/>
      <c r="C84" s="63" t="s">
        <v>141</v>
      </c>
      <c r="J84" s="113">
        <f>BK84</f>
        <v>0</v>
      </c>
      <c r="L84" s="34"/>
      <c r="M84" s="61"/>
      <c r="N84" s="52"/>
      <c r="O84" s="52"/>
      <c r="P84" s="114">
        <f>P85</f>
        <v>0</v>
      </c>
      <c r="Q84" s="52"/>
      <c r="R84" s="114">
        <f>R85</f>
        <v>274.85749000000004</v>
      </c>
      <c r="S84" s="52"/>
      <c r="T84" s="115">
        <f>T85</f>
        <v>61.940399999999997</v>
      </c>
      <c r="AT84" s="18" t="s">
        <v>78</v>
      </c>
      <c r="AU84" s="18" t="s">
        <v>122</v>
      </c>
      <c r="BK84" s="116">
        <f>BK85</f>
        <v>0</v>
      </c>
    </row>
    <row r="85" spans="2:65" s="11" customFormat="1" ht="25.9" customHeight="1">
      <c r="B85" s="117"/>
      <c r="D85" s="118" t="s">
        <v>78</v>
      </c>
      <c r="E85" s="119" t="s">
        <v>208</v>
      </c>
      <c r="F85" s="119" t="s">
        <v>209</v>
      </c>
      <c r="I85" s="120"/>
      <c r="J85" s="121">
        <f>BK85</f>
        <v>0</v>
      </c>
      <c r="L85" s="117"/>
      <c r="M85" s="122"/>
      <c r="P85" s="123">
        <f>P86+P171+P183+P191</f>
        <v>0</v>
      </c>
      <c r="R85" s="123">
        <f>R86+R171+R183+R191</f>
        <v>274.85749000000004</v>
      </c>
      <c r="T85" s="124">
        <f>T86+T171+T183+T191</f>
        <v>61.940399999999997</v>
      </c>
      <c r="AR85" s="118" t="s">
        <v>87</v>
      </c>
      <c r="AT85" s="125" t="s">
        <v>78</v>
      </c>
      <c r="AU85" s="125" t="s">
        <v>79</v>
      </c>
      <c r="AY85" s="118" t="s">
        <v>143</v>
      </c>
      <c r="BK85" s="126">
        <f>BK86+BK171+BK183+BK191</f>
        <v>0</v>
      </c>
    </row>
    <row r="86" spans="2:65" s="11" customFormat="1" ht="22.9" customHeight="1">
      <c r="B86" s="117"/>
      <c r="D86" s="118" t="s">
        <v>78</v>
      </c>
      <c r="E86" s="127" t="s">
        <v>87</v>
      </c>
      <c r="F86" s="127" t="s">
        <v>210</v>
      </c>
      <c r="I86" s="120"/>
      <c r="J86" s="128">
        <f>BK86</f>
        <v>0</v>
      </c>
      <c r="L86" s="117"/>
      <c r="M86" s="122"/>
      <c r="P86" s="123">
        <f>SUM(P87:P170)</f>
        <v>0</v>
      </c>
      <c r="R86" s="123">
        <f>SUM(R87:R170)</f>
        <v>3.8490000000000003E-2</v>
      </c>
      <c r="T86" s="124">
        <f>SUM(T87:T170)</f>
        <v>61.940399999999997</v>
      </c>
      <c r="AR86" s="118" t="s">
        <v>87</v>
      </c>
      <c r="AT86" s="125" t="s">
        <v>78</v>
      </c>
      <c r="AU86" s="125" t="s">
        <v>87</v>
      </c>
      <c r="AY86" s="118" t="s">
        <v>143</v>
      </c>
      <c r="BK86" s="126">
        <f>SUM(BK87:BK170)</f>
        <v>0</v>
      </c>
    </row>
    <row r="87" spans="2:65" s="1" customFormat="1" ht="24.2" customHeight="1">
      <c r="B87" s="129"/>
      <c r="C87" s="130" t="s">
        <v>87</v>
      </c>
      <c r="D87" s="130" t="s">
        <v>146</v>
      </c>
      <c r="E87" s="131" t="s">
        <v>220</v>
      </c>
      <c r="F87" s="132" t="s">
        <v>221</v>
      </c>
      <c r="G87" s="133" t="s">
        <v>213</v>
      </c>
      <c r="H87" s="134">
        <v>174.48</v>
      </c>
      <c r="I87" s="135"/>
      <c r="J87" s="136">
        <f>ROUND(I87*H87,2)</f>
        <v>0</v>
      </c>
      <c r="K87" s="132" t="s">
        <v>150</v>
      </c>
      <c r="L87" s="34"/>
      <c r="M87" s="137" t="s">
        <v>3</v>
      </c>
      <c r="N87" s="138" t="s">
        <v>50</v>
      </c>
      <c r="P87" s="139">
        <f>O87*H87</f>
        <v>0</v>
      </c>
      <c r="Q87" s="139">
        <v>0</v>
      </c>
      <c r="R87" s="139">
        <f>Q87*H87</f>
        <v>0</v>
      </c>
      <c r="S87" s="139">
        <v>0.35499999999999998</v>
      </c>
      <c r="T87" s="140">
        <f>S87*H87</f>
        <v>61.940399999999997</v>
      </c>
      <c r="AR87" s="141" t="s">
        <v>169</v>
      </c>
      <c r="AT87" s="141" t="s">
        <v>146</v>
      </c>
      <c r="AU87" s="141" t="s">
        <v>89</v>
      </c>
      <c r="AY87" s="18" t="s">
        <v>143</v>
      </c>
      <c r="BE87" s="142">
        <f>IF(N87="základní",J87,0)</f>
        <v>0</v>
      </c>
      <c r="BF87" s="142">
        <f>IF(N87="snížená",J87,0)</f>
        <v>0</v>
      </c>
      <c r="BG87" s="142">
        <f>IF(N87="zákl. přenesená",J87,0)</f>
        <v>0</v>
      </c>
      <c r="BH87" s="142">
        <f>IF(N87="sníž. přenesená",J87,0)</f>
        <v>0</v>
      </c>
      <c r="BI87" s="142">
        <f>IF(N87="nulová",J87,0)</f>
        <v>0</v>
      </c>
      <c r="BJ87" s="18" t="s">
        <v>87</v>
      </c>
      <c r="BK87" s="142">
        <f>ROUND(I87*H87,2)</f>
        <v>0</v>
      </c>
      <c r="BL87" s="18" t="s">
        <v>169</v>
      </c>
      <c r="BM87" s="141" t="s">
        <v>493</v>
      </c>
    </row>
    <row r="88" spans="2:65" s="1" customFormat="1" ht="11.25">
      <c r="B88" s="34"/>
      <c r="D88" s="143" t="s">
        <v>153</v>
      </c>
      <c r="F88" s="144" t="s">
        <v>223</v>
      </c>
      <c r="I88" s="145"/>
      <c r="L88" s="34"/>
      <c r="M88" s="146"/>
      <c r="T88" s="55"/>
      <c r="AT88" s="18" t="s">
        <v>153</v>
      </c>
      <c r="AU88" s="18" t="s">
        <v>89</v>
      </c>
    </row>
    <row r="89" spans="2:65" s="12" customFormat="1" ht="11.25">
      <c r="B89" s="153"/>
      <c r="D89" s="147" t="s">
        <v>216</v>
      </c>
      <c r="E89" s="154" t="s">
        <v>3</v>
      </c>
      <c r="F89" s="155" t="s">
        <v>494</v>
      </c>
      <c r="H89" s="154" t="s">
        <v>3</v>
      </c>
      <c r="I89" s="156"/>
      <c r="L89" s="153"/>
      <c r="M89" s="157"/>
      <c r="T89" s="158"/>
      <c r="AT89" s="154" t="s">
        <v>216</v>
      </c>
      <c r="AU89" s="154" t="s">
        <v>89</v>
      </c>
      <c r="AV89" s="12" t="s">
        <v>87</v>
      </c>
      <c r="AW89" s="12" t="s">
        <v>40</v>
      </c>
      <c r="AX89" s="12" t="s">
        <v>79</v>
      </c>
      <c r="AY89" s="154" t="s">
        <v>143</v>
      </c>
    </row>
    <row r="90" spans="2:65" s="13" customFormat="1" ht="11.25">
      <c r="B90" s="159"/>
      <c r="D90" s="147" t="s">
        <v>216</v>
      </c>
      <c r="E90" s="160" t="s">
        <v>3</v>
      </c>
      <c r="F90" s="161" t="s">
        <v>495</v>
      </c>
      <c r="H90" s="162">
        <v>174.48</v>
      </c>
      <c r="I90" s="163"/>
      <c r="L90" s="159"/>
      <c r="M90" s="164"/>
      <c r="T90" s="165"/>
      <c r="AT90" s="160" t="s">
        <v>216</v>
      </c>
      <c r="AU90" s="160" t="s">
        <v>89</v>
      </c>
      <c r="AV90" s="13" t="s">
        <v>89</v>
      </c>
      <c r="AW90" s="13" t="s">
        <v>40</v>
      </c>
      <c r="AX90" s="13" t="s">
        <v>79</v>
      </c>
      <c r="AY90" s="160" t="s">
        <v>143</v>
      </c>
    </row>
    <row r="91" spans="2:65" s="14" customFormat="1" ht="11.25">
      <c r="B91" s="166"/>
      <c r="D91" s="147" t="s">
        <v>216</v>
      </c>
      <c r="E91" s="167" t="s">
        <v>3</v>
      </c>
      <c r="F91" s="168" t="s">
        <v>219</v>
      </c>
      <c r="H91" s="169">
        <v>174.48</v>
      </c>
      <c r="I91" s="170"/>
      <c r="L91" s="166"/>
      <c r="M91" s="171"/>
      <c r="T91" s="172"/>
      <c r="AT91" s="167" t="s">
        <v>216</v>
      </c>
      <c r="AU91" s="167" t="s">
        <v>89</v>
      </c>
      <c r="AV91" s="14" t="s">
        <v>169</v>
      </c>
      <c r="AW91" s="14" t="s">
        <v>40</v>
      </c>
      <c r="AX91" s="14" t="s">
        <v>87</v>
      </c>
      <c r="AY91" s="167" t="s">
        <v>143</v>
      </c>
    </row>
    <row r="92" spans="2:65" s="1" customFormat="1" ht="16.5" customHeight="1">
      <c r="B92" s="129"/>
      <c r="C92" s="130" t="s">
        <v>89</v>
      </c>
      <c r="D92" s="130" t="s">
        <v>146</v>
      </c>
      <c r="E92" s="131" t="s">
        <v>357</v>
      </c>
      <c r="F92" s="132" t="s">
        <v>358</v>
      </c>
      <c r="G92" s="133" t="s">
        <v>213</v>
      </c>
      <c r="H92" s="134">
        <v>595.32000000000005</v>
      </c>
      <c r="I92" s="135"/>
      <c r="J92" s="136">
        <f>ROUND(I92*H92,2)</f>
        <v>0</v>
      </c>
      <c r="K92" s="132" t="s">
        <v>150</v>
      </c>
      <c r="L92" s="34"/>
      <c r="M92" s="137" t="s">
        <v>3</v>
      </c>
      <c r="N92" s="138" t="s">
        <v>50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169</v>
      </c>
      <c r="AT92" s="141" t="s">
        <v>146</v>
      </c>
      <c r="AU92" s="141" t="s">
        <v>89</v>
      </c>
      <c r="AY92" s="18" t="s">
        <v>143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8" t="s">
        <v>87</v>
      </c>
      <c r="BK92" s="142">
        <f>ROUND(I92*H92,2)</f>
        <v>0</v>
      </c>
      <c r="BL92" s="18" t="s">
        <v>169</v>
      </c>
      <c r="BM92" s="141" t="s">
        <v>496</v>
      </c>
    </row>
    <row r="93" spans="2:65" s="1" customFormat="1" ht="11.25">
      <c r="B93" s="34"/>
      <c r="D93" s="143" t="s">
        <v>153</v>
      </c>
      <c r="F93" s="144" t="s">
        <v>360</v>
      </c>
      <c r="I93" s="145"/>
      <c r="L93" s="34"/>
      <c r="M93" s="146"/>
      <c r="T93" s="55"/>
      <c r="AT93" s="18" t="s">
        <v>153</v>
      </c>
      <c r="AU93" s="18" t="s">
        <v>89</v>
      </c>
    </row>
    <row r="94" spans="2:65" s="1" customFormat="1" ht="19.5">
      <c r="B94" s="34"/>
      <c r="D94" s="147" t="s">
        <v>165</v>
      </c>
      <c r="F94" s="148" t="s">
        <v>497</v>
      </c>
      <c r="I94" s="145"/>
      <c r="L94" s="34"/>
      <c r="M94" s="146"/>
      <c r="T94" s="55"/>
      <c r="AT94" s="18" t="s">
        <v>165</v>
      </c>
      <c r="AU94" s="18" t="s">
        <v>89</v>
      </c>
    </row>
    <row r="95" spans="2:65" s="12" customFormat="1" ht="11.25">
      <c r="B95" s="153"/>
      <c r="D95" s="147" t="s">
        <v>216</v>
      </c>
      <c r="E95" s="154" t="s">
        <v>3</v>
      </c>
      <c r="F95" s="155" t="s">
        <v>498</v>
      </c>
      <c r="H95" s="154" t="s">
        <v>3</v>
      </c>
      <c r="I95" s="156"/>
      <c r="L95" s="153"/>
      <c r="M95" s="157"/>
      <c r="T95" s="158"/>
      <c r="AT95" s="154" t="s">
        <v>216</v>
      </c>
      <c r="AU95" s="154" t="s">
        <v>89</v>
      </c>
      <c r="AV95" s="12" t="s">
        <v>87</v>
      </c>
      <c r="AW95" s="12" t="s">
        <v>40</v>
      </c>
      <c r="AX95" s="12" t="s">
        <v>79</v>
      </c>
      <c r="AY95" s="154" t="s">
        <v>143</v>
      </c>
    </row>
    <row r="96" spans="2:65" s="13" customFormat="1" ht="11.25">
      <c r="B96" s="159"/>
      <c r="D96" s="147" t="s">
        <v>216</v>
      </c>
      <c r="E96" s="160" t="s">
        <v>3</v>
      </c>
      <c r="F96" s="161" t="s">
        <v>499</v>
      </c>
      <c r="H96" s="162">
        <v>595.32000000000005</v>
      </c>
      <c r="I96" s="163"/>
      <c r="L96" s="159"/>
      <c r="M96" s="164"/>
      <c r="T96" s="165"/>
      <c r="AT96" s="160" t="s">
        <v>216</v>
      </c>
      <c r="AU96" s="160" t="s">
        <v>89</v>
      </c>
      <c r="AV96" s="13" t="s">
        <v>89</v>
      </c>
      <c r="AW96" s="13" t="s">
        <v>40</v>
      </c>
      <c r="AX96" s="13" t="s">
        <v>79</v>
      </c>
      <c r="AY96" s="160" t="s">
        <v>143</v>
      </c>
    </row>
    <row r="97" spans="2:65" s="14" customFormat="1" ht="11.25">
      <c r="B97" s="166"/>
      <c r="D97" s="147" t="s">
        <v>216</v>
      </c>
      <c r="E97" s="167" t="s">
        <v>3</v>
      </c>
      <c r="F97" s="168" t="s">
        <v>219</v>
      </c>
      <c r="H97" s="169">
        <v>595.32000000000005</v>
      </c>
      <c r="I97" s="170"/>
      <c r="L97" s="166"/>
      <c r="M97" s="171"/>
      <c r="T97" s="172"/>
      <c r="AT97" s="167" t="s">
        <v>216</v>
      </c>
      <c r="AU97" s="167" t="s">
        <v>89</v>
      </c>
      <c r="AV97" s="14" t="s">
        <v>169</v>
      </c>
      <c r="AW97" s="14" t="s">
        <v>40</v>
      </c>
      <c r="AX97" s="14" t="s">
        <v>87</v>
      </c>
      <c r="AY97" s="167" t="s">
        <v>143</v>
      </c>
    </row>
    <row r="98" spans="2:65" s="1" customFormat="1" ht="21.75" customHeight="1">
      <c r="B98" s="129"/>
      <c r="C98" s="130" t="s">
        <v>161</v>
      </c>
      <c r="D98" s="130" t="s">
        <v>146</v>
      </c>
      <c r="E98" s="131" t="s">
        <v>226</v>
      </c>
      <c r="F98" s="132" t="s">
        <v>227</v>
      </c>
      <c r="G98" s="133" t="s">
        <v>196</v>
      </c>
      <c r="H98" s="134">
        <v>190.30600000000001</v>
      </c>
      <c r="I98" s="135"/>
      <c r="J98" s="136">
        <f>ROUND(I98*H98,2)</f>
        <v>0</v>
      </c>
      <c r="K98" s="132" t="s">
        <v>150</v>
      </c>
      <c r="L98" s="34"/>
      <c r="M98" s="137" t="s">
        <v>3</v>
      </c>
      <c r="N98" s="138" t="s">
        <v>50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169</v>
      </c>
      <c r="AT98" s="141" t="s">
        <v>146</v>
      </c>
      <c r="AU98" s="141" t="s">
        <v>89</v>
      </c>
      <c r="AY98" s="18" t="s">
        <v>143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8" t="s">
        <v>87</v>
      </c>
      <c r="BK98" s="142">
        <f>ROUND(I98*H98,2)</f>
        <v>0</v>
      </c>
      <c r="BL98" s="18" t="s">
        <v>169</v>
      </c>
      <c r="BM98" s="141" t="s">
        <v>500</v>
      </c>
    </row>
    <row r="99" spans="2:65" s="1" customFormat="1" ht="11.25">
      <c r="B99" s="34"/>
      <c r="D99" s="143" t="s">
        <v>153</v>
      </c>
      <c r="F99" s="144" t="s">
        <v>229</v>
      </c>
      <c r="I99" s="145"/>
      <c r="L99" s="34"/>
      <c r="M99" s="146"/>
      <c r="T99" s="55"/>
      <c r="AT99" s="18" t="s">
        <v>153</v>
      </c>
      <c r="AU99" s="18" t="s">
        <v>89</v>
      </c>
    </row>
    <row r="100" spans="2:65" s="12" customFormat="1" ht="11.25">
      <c r="B100" s="153"/>
      <c r="D100" s="147" t="s">
        <v>216</v>
      </c>
      <c r="E100" s="154" t="s">
        <v>3</v>
      </c>
      <c r="F100" s="155" t="s">
        <v>230</v>
      </c>
      <c r="H100" s="154" t="s">
        <v>3</v>
      </c>
      <c r="I100" s="156"/>
      <c r="L100" s="153"/>
      <c r="M100" s="157"/>
      <c r="T100" s="158"/>
      <c r="AT100" s="154" t="s">
        <v>216</v>
      </c>
      <c r="AU100" s="154" t="s">
        <v>89</v>
      </c>
      <c r="AV100" s="12" t="s">
        <v>87</v>
      </c>
      <c r="AW100" s="12" t="s">
        <v>40</v>
      </c>
      <c r="AX100" s="12" t="s">
        <v>79</v>
      </c>
      <c r="AY100" s="154" t="s">
        <v>143</v>
      </c>
    </row>
    <row r="101" spans="2:65" s="12" customFormat="1" ht="11.25">
      <c r="B101" s="153"/>
      <c r="D101" s="147" t="s">
        <v>216</v>
      </c>
      <c r="E101" s="154" t="s">
        <v>3</v>
      </c>
      <c r="F101" s="155" t="s">
        <v>501</v>
      </c>
      <c r="H101" s="154" t="s">
        <v>3</v>
      </c>
      <c r="I101" s="156"/>
      <c r="L101" s="153"/>
      <c r="M101" s="157"/>
      <c r="T101" s="158"/>
      <c r="AT101" s="154" t="s">
        <v>216</v>
      </c>
      <c r="AU101" s="154" t="s">
        <v>89</v>
      </c>
      <c r="AV101" s="12" t="s">
        <v>87</v>
      </c>
      <c r="AW101" s="12" t="s">
        <v>40</v>
      </c>
      <c r="AX101" s="12" t="s">
        <v>79</v>
      </c>
      <c r="AY101" s="154" t="s">
        <v>143</v>
      </c>
    </row>
    <row r="102" spans="2:65" s="13" customFormat="1" ht="11.25">
      <c r="B102" s="159"/>
      <c r="D102" s="147" t="s">
        <v>216</v>
      </c>
      <c r="E102" s="160" t="s">
        <v>3</v>
      </c>
      <c r="F102" s="161" t="s">
        <v>502</v>
      </c>
      <c r="H102" s="162">
        <v>103.233</v>
      </c>
      <c r="I102" s="163"/>
      <c r="L102" s="159"/>
      <c r="M102" s="164"/>
      <c r="T102" s="165"/>
      <c r="AT102" s="160" t="s">
        <v>216</v>
      </c>
      <c r="AU102" s="160" t="s">
        <v>89</v>
      </c>
      <c r="AV102" s="13" t="s">
        <v>89</v>
      </c>
      <c r="AW102" s="13" t="s">
        <v>40</v>
      </c>
      <c r="AX102" s="13" t="s">
        <v>79</v>
      </c>
      <c r="AY102" s="160" t="s">
        <v>143</v>
      </c>
    </row>
    <row r="103" spans="2:65" s="12" customFormat="1" ht="11.25">
      <c r="B103" s="153"/>
      <c r="D103" s="147" t="s">
        <v>216</v>
      </c>
      <c r="E103" s="154" t="s">
        <v>3</v>
      </c>
      <c r="F103" s="155" t="s">
        <v>503</v>
      </c>
      <c r="H103" s="154" t="s">
        <v>3</v>
      </c>
      <c r="I103" s="156"/>
      <c r="L103" s="153"/>
      <c r="M103" s="157"/>
      <c r="T103" s="158"/>
      <c r="AT103" s="154" t="s">
        <v>216</v>
      </c>
      <c r="AU103" s="154" t="s">
        <v>89</v>
      </c>
      <c r="AV103" s="12" t="s">
        <v>87</v>
      </c>
      <c r="AW103" s="12" t="s">
        <v>40</v>
      </c>
      <c r="AX103" s="12" t="s">
        <v>79</v>
      </c>
      <c r="AY103" s="154" t="s">
        <v>143</v>
      </c>
    </row>
    <row r="104" spans="2:65" s="13" customFormat="1" ht="11.25">
      <c r="B104" s="159"/>
      <c r="D104" s="147" t="s">
        <v>216</v>
      </c>
      <c r="E104" s="160" t="s">
        <v>3</v>
      </c>
      <c r="F104" s="161" t="s">
        <v>504</v>
      </c>
      <c r="H104" s="162">
        <v>60.085000000000001</v>
      </c>
      <c r="I104" s="163"/>
      <c r="L104" s="159"/>
      <c r="M104" s="164"/>
      <c r="T104" s="165"/>
      <c r="AT104" s="160" t="s">
        <v>216</v>
      </c>
      <c r="AU104" s="160" t="s">
        <v>89</v>
      </c>
      <c r="AV104" s="13" t="s">
        <v>89</v>
      </c>
      <c r="AW104" s="13" t="s">
        <v>40</v>
      </c>
      <c r="AX104" s="13" t="s">
        <v>79</v>
      </c>
      <c r="AY104" s="160" t="s">
        <v>143</v>
      </c>
    </row>
    <row r="105" spans="2:65" s="12" customFormat="1" ht="11.25">
      <c r="B105" s="153"/>
      <c r="D105" s="147" t="s">
        <v>216</v>
      </c>
      <c r="E105" s="154" t="s">
        <v>3</v>
      </c>
      <c r="F105" s="155" t="s">
        <v>505</v>
      </c>
      <c r="H105" s="154" t="s">
        <v>3</v>
      </c>
      <c r="I105" s="156"/>
      <c r="L105" s="153"/>
      <c r="M105" s="157"/>
      <c r="T105" s="158"/>
      <c r="AT105" s="154" t="s">
        <v>216</v>
      </c>
      <c r="AU105" s="154" t="s">
        <v>89</v>
      </c>
      <c r="AV105" s="12" t="s">
        <v>87</v>
      </c>
      <c r="AW105" s="12" t="s">
        <v>40</v>
      </c>
      <c r="AX105" s="12" t="s">
        <v>79</v>
      </c>
      <c r="AY105" s="154" t="s">
        <v>143</v>
      </c>
    </row>
    <row r="106" spans="2:65" s="13" customFormat="1" ht="11.25">
      <c r="B106" s="159"/>
      <c r="D106" s="147" t="s">
        <v>216</v>
      </c>
      <c r="E106" s="160" t="s">
        <v>3</v>
      </c>
      <c r="F106" s="161" t="s">
        <v>506</v>
      </c>
      <c r="H106" s="162">
        <v>104.512</v>
      </c>
      <c r="I106" s="163"/>
      <c r="L106" s="159"/>
      <c r="M106" s="164"/>
      <c r="T106" s="165"/>
      <c r="AT106" s="160" t="s">
        <v>216</v>
      </c>
      <c r="AU106" s="160" t="s">
        <v>89</v>
      </c>
      <c r="AV106" s="13" t="s">
        <v>89</v>
      </c>
      <c r="AW106" s="13" t="s">
        <v>40</v>
      </c>
      <c r="AX106" s="13" t="s">
        <v>79</v>
      </c>
      <c r="AY106" s="160" t="s">
        <v>143</v>
      </c>
    </row>
    <row r="107" spans="2:65" s="12" customFormat="1" ht="11.25">
      <c r="B107" s="153"/>
      <c r="D107" s="147" t="s">
        <v>216</v>
      </c>
      <c r="E107" s="154" t="s">
        <v>3</v>
      </c>
      <c r="F107" s="155" t="s">
        <v>507</v>
      </c>
      <c r="H107" s="154" t="s">
        <v>3</v>
      </c>
      <c r="I107" s="156"/>
      <c r="L107" s="153"/>
      <c r="M107" s="157"/>
      <c r="T107" s="158"/>
      <c r="AT107" s="154" t="s">
        <v>216</v>
      </c>
      <c r="AU107" s="154" t="s">
        <v>89</v>
      </c>
      <c r="AV107" s="12" t="s">
        <v>87</v>
      </c>
      <c r="AW107" s="12" t="s">
        <v>40</v>
      </c>
      <c r="AX107" s="12" t="s">
        <v>79</v>
      </c>
      <c r="AY107" s="154" t="s">
        <v>143</v>
      </c>
    </row>
    <row r="108" spans="2:65" s="13" customFormat="1" ht="11.25">
      <c r="B108" s="159"/>
      <c r="D108" s="147" t="s">
        <v>216</v>
      </c>
      <c r="E108" s="160" t="s">
        <v>3</v>
      </c>
      <c r="F108" s="161" t="s">
        <v>508</v>
      </c>
      <c r="H108" s="162">
        <v>8.18</v>
      </c>
      <c r="I108" s="163"/>
      <c r="L108" s="159"/>
      <c r="M108" s="164"/>
      <c r="T108" s="165"/>
      <c r="AT108" s="160" t="s">
        <v>216</v>
      </c>
      <c r="AU108" s="160" t="s">
        <v>89</v>
      </c>
      <c r="AV108" s="13" t="s">
        <v>89</v>
      </c>
      <c r="AW108" s="13" t="s">
        <v>40</v>
      </c>
      <c r="AX108" s="13" t="s">
        <v>79</v>
      </c>
      <c r="AY108" s="160" t="s">
        <v>143</v>
      </c>
    </row>
    <row r="109" spans="2:65" s="12" customFormat="1" ht="11.25">
      <c r="B109" s="153"/>
      <c r="D109" s="147" t="s">
        <v>216</v>
      </c>
      <c r="E109" s="154" t="s">
        <v>3</v>
      </c>
      <c r="F109" s="155" t="s">
        <v>233</v>
      </c>
      <c r="H109" s="154" t="s">
        <v>3</v>
      </c>
      <c r="I109" s="156"/>
      <c r="L109" s="153"/>
      <c r="M109" s="157"/>
      <c r="T109" s="158"/>
      <c r="AT109" s="154" t="s">
        <v>216</v>
      </c>
      <c r="AU109" s="154" t="s">
        <v>89</v>
      </c>
      <c r="AV109" s="12" t="s">
        <v>87</v>
      </c>
      <c r="AW109" s="12" t="s">
        <v>40</v>
      </c>
      <c r="AX109" s="12" t="s">
        <v>79</v>
      </c>
      <c r="AY109" s="154" t="s">
        <v>143</v>
      </c>
    </row>
    <row r="110" spans="2:65" s="13" customFormat="1" ht="11.25">
      <c r="B110" s="159"/>
      <c r="D110" s="147" t="s">
        <v>216</v>
      </c>
      <c r="E110" s="160" t="s">
        <v>3</v>
      </c>
      <c r="F110" s="161" t="s">
        <v>509</v>
      </c>
      <c r="H110" s="162">
        <v>-26.172000000000001</v>
      </c>
      <c r="I110" s="163"/>
      <c r="L110" s="159"/>
      <c r="M110" s="164"/>
      <c r="T110" s="165"/>
      <c r="AT110" s="160" t="s">
        <v>216</v>
      </c>
      <c r="AU110" s="160" t="s">
        <v>89</v>
      </c>
      <c r="AV110" s="13" t="s">
        <v>89</v>
      </c>
      <c r="AW110" s="13" t="s">
        <v>40</v>
      </c>
      <c r="AX110" s="13" t="s">
        <v>79</v>
      </c>
      <c r="AY110" s="160" t="s">
        <v>143</v>
      </c>
    </row>
    <row r="111" spans="2:65" s="12" customFormat="1" ht="11.25">
      <c r="B111" s="153"/>
      <c r="D111" s="147" t="s">
        <v>216</v>
      </c>
      <c r="E111" s="154" t="s">
        <v>3</v>
      </c>
      <c r="F111" s="155" t="s">
        <v>371</v>
      </c>
      <c r="H111" s="154" t="s">
        <v>3</v>
      </c>
      <c r="I111" s="156"/>
      <c r="L111" s="153"/>
      <c r="M111" s="157"/>
      <c r="T111" s="158"/>
      <c r="AT111" s="154" t="s">
        <v>216</v>
      </c>
      <c r="AU111" s="154" t="s">
        <v>89</v>
      </c>
      <c r="AV111" s="12" t="s">
        <v>87</v>
      </c>
      <c r="AW111" s="12" t="s">
        <v>40</v>
      </c>
      <c r="AX111" s="12" t="s">
        <v>79</v>
      </c>
      <c r="AY111" s="154" t="s">
        <v>143</v>
      </c>
    </row>
    <row r="112" spans="2:65" s="13" customFormat="1" ht="11.25">
      <c r="B112" s="159"/>
      <c r="D112" s="147" t="s">
        <v>216</v>
      </c>
      <c r="E112" s="160" t="s">
        <v>3</v>
      </c>
      <c r="F112" s="161" t="s">
        <v>510</v>
      </c>
      <c r="H112" s="162">
        <v>-59.531999999999996</v>
      </c>
      <c r="I112" s="163"/>
      <c r="L112" s="159"/>
      <c r="M112" s="164"/>
      <c r="T112" s="165"/>
      <c r="AT112" s="160" t="s">
        <v>216</v>
      </c>
      <c r="AU112" s="160" t="s">
        <v>89</v>
      </c>
      <c r="AV112" s="13" t="s">
        <v>89</v>
      </c>
      <c r="AW112" s="13" t="s">
        <v>40</v>
      </c>
      <c r="AX112" s="13" t="s">
        <v>79</v>
      </c>
      <c r="AY112" s="160" t="s">
        <v>143</v>
      </c>
    </row>
    <row r="113" spans="2:65" s="14" customFormat="1" ht="11.25">
      <c r="B113" s="166"/>
      <c r="D113" s="147" t="s">
        <v>216</v>
      </c>
      <c r="E113" s="167" t="s">
        <v>194</v>
      </c>
      <c r="F113" s="168" t="s">
        <v>219</v>
      </c>
      <c r="H113" s="169">
        <v>190.30600000000001</v>
      </c>
      <c r="I113" s="170"/>
      <c r="L113" s="166"/>
      <c r="M113" s="171"/>
      <c r="T113" s="172"/>
      <c r="AT113" s="167" t="s">
        <v>216</v>
      </c>
      <c r="AU113" s="167" t="s">
        <v>89</v>
      </c>
      <c r="AV113" s="14" t="s">
        <v>169</v>
      </c>
      <c r="AW113" s="14" t="s">
        <v>40</v>
      </c>
      <c r="AX113" s="14" t="s">
        <v>87</v>
      </c>
      <c r="AY113" s="167" t="s">
        <v>143</v>
      </c>
    </row>
    <row r="114" spans="2:65" s="1" customFormat="1" ht="37.9" customHeight="1">
      <c r="B114" s="129"/>
      <c r="C114" s="130" t="s">
        <v>169</v>
      </c>
      <c r="D114" s="130" t="s">
        <v>146</v>
      </c>
      <c r="E114" s="131" t="s">
        <v>373</v>
      </c>
      <c r="F114" s="132" t="s">
        <v>374</v>
      </c>
      <c r="G114" s="133" t="s">
        <v>196</v>
      </c>
      <c r="H114" s="134">
        <v>361.714</v>
      </c>
      <c r="I114" s="135"/>
      <c r="J114" s="136">
        <f>ROUND(I114*H114,2)</f>
        <v>0</v>
      </c>
      <c r="K114" s="132" t="s">
        <v>150</v>
      </c>
      <c r="L114" s="34"/>
      <c r="M114" s="137" t="s">
        <v>3</v>
      </c>
      <c r="N114" s="138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169</v>
      </c>
      <c r="AT114" s="141" t="s">
        <v>146</v>
      </c>
      <c r="AU114" s="141" t="s">
        <v>89</v>
      </c>
      <c r="AY114" s="18" t="s">
        <v>143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8" t="s">
        <v>87</v>
      </c>
      <c r="BK114" s="142">
        <f>ROUND(I114*H114,2)</f>
        <v>0</v>
      </c>
      <c r="BL114" s="18" t="s">
        <v>169</v>
      </c>
      <c r="BM114" s="141" t="s">
        <v>511</v>
      </c>
    </row>
    <row r="115" spans="2:65" s="1" customFormat="1" ht="11.25">
      <c r="B115" s="34"/>
      <c r="D115" s="143" t="s">
        <v>153</v>
      </c>
      <c r="F115" s="144" t="s">
        <v>376</v>
      </c>
      <c r="I115" s="145"/>
      <c r="L115" s="34"/>
      <c r="M115" s="146"/>
      <c r="T115" s="55"/>
      <c r="AT115" s="18" t="s">
        <v>153</v>
      </c>
      <c r="AU115" s="18" t="s">
        <v>89</v>
      </c>
    </row>
    <row r="116" spans="2:65" s="12" customFormat="1" ht="11.25">
      <c r="B116" s="153"/>
      <c r="D116" s="147" t="s">
        <v>216</v>
      </c>
      <c r="E116" s="154" t="s">
        <v>3</v>
      </c>
      <c r="F116" s="155" t="s">
        <v>512</v>
      </c>
      <c r="H116" s="154" t="s">
        <v>3</v>
      </c>
      <c r="I116" s="156"/>
      <c r="L116" s="153"/>
      <c r="M116" s="157"/>
      <c r="T116" s="158"/>
      <c r="AT116" s="154" t="s">
        <v>216</v>
      </c>
      <c r="AU116" s="154" t="s">
        <v>89</v>
      </c>
      <c r="AV116" s="12" t="s">
        <v>87</v>
      </c>
      <c r="AW116" s="12" t="s">
        <v>40</v>
      </c>
      <c r="AX116" s="12" t="s">
        <v>79</v>
      </c>
      <c r="AY116" s="154" t="s">
        <v>143</v>
      </c>
    </row>
    <row r="117" spans="2:65" s="12" customFormat="1" ht="11.25">
      <c r="B117" s="153"/>
      <c r="D117" s="147" t="s">
        <v>216</v>
      </c>
      <c r="E117" s="154" t="s">
        <v>3</v>
      </c>
      <c r="F117" s="155" t="s">
        <v>513</v>
      </c>
      <c r="H117" s="154" t="s">
        <v>3</v>
      </c>
      <c r="I117" s="156"/>
      <c r="L117" s="153"/>
      <c r="M117" s="157"/>
      <c r="T117" s="158"/>
      <c r="AT117" s="154" t="s">
        <v>216</v>
      </c>
      <c r="AU117" s="154" t="s">
        <v>89</v>
      </c>
      <c r="AV117" s="12" t="s">
        <v>87</v>
      </c>
      <c r="AW117" s="12" t="s">
        <v>40</v>
      </c>
      <c r="AX117" s="12" t="s">
        <v>79</v>
      </c>
      <c r="AY117" s="154" t="s">
        <v>143</v>
      </c>
    </row>
    <row r="118" spans="2:65" s="13" customFormat="1" ht="11.25">
      <c r="B118" s="159"/>
      <c r="D118" s="147" t="s">
        <v>216</v>
      </c>
      <c r="E118" s="160" t="s">
        <v>3</v>
      </c>
      <c r="F118" s="161" t="s">
        <v>514</v>
      </c>
      <c r="H118" s="162">
        <v>59.531999999999996</v>
      </c>
      <c r="I118" s="163"/>
      <c r="L118" s="159"/>
      <c r="M118" s="164"/>
      <c r="T118" s="165"/>
      <c r="AT118" s="160" t="s">
        <v>216</v>
      </c>
      <c r="AU118" s="160" t="s">
        <v>89</v>
      </c>
      <c r="AV118" s="13" t="s">
        <v>89</v>
      </c>
      <c r="AW118" s="13" t="s">
        <v>40</v>
      </c>
      <c r="AX118" s="13" t="s">
        <v>79</v>
      </c>
      <c r="AY118" s="160" t="s">
        <v>143</v>
      </c>
    </row>
    <row r="119" spans="2:65" s="13" customFormat="1" ht="11.25">
      <c r="B119" s="159"/>
      <c r="D119" s="147" t="s">
        <v>216</v>
      </c>
      <c r="E119" s="160" t="s">
        <v>3</v>
      </c>
      <c r="F119" s="161" t="s">
        <v>515</v>
      </c>
      <c r="H119" s="162">
        <v>302.18200000000002</v>
      </c>
      <c r="I119" s="163"/>
      <c r="L119" s="159"/>
      <c r="M119" s="164"/>
      <c r="T119" s="165"/>
      <c r="AT119" s="160" t="s">
        <v>216</v>
      </c>
      <c r="AU119" s="160" t="s">
        <v>89</v>
      </c>
      <c r="AV119" s="13" t="s">
        <v>89</v>
      </c>
      <c r="AW119" s="13" t="s">
        <v>40</v>
      </c>
      <c r="AX119" s="13" t="s">
        <v>79</v>
      </c>
      <c r="AY119" s="160" t="s">
        <v>143</v>
      </c>
    </row>
    <row r="120" spans="2:65" s="14" customFormat="1" ht="11.25">
      <c r="B120" s="166"/>
      <c r="D120" s="147" t="s">
        <v>216</v>
      </c>
      <c r="E120" s="167" t="s">
        <v>3</v>
      </c>
      <c r="F120" s="168" t="s">
        <v>219</v>
      </c>
      <c r="H120" s="169">
        <v>361.714</v>
      </c>
      <c r="I120" s="170"/>
      <c r="L120" s="166"/>
      <c r="M120" s="171"/>
      <c r="T120" s="172"/>
      <c r="AT120" s="167" t="s">
        <v>216</v>
      </c>
      <c r="AU120" s="167" t="s">
        <v>89</v>
      </c>
      <c r="AV120" s="14" t="s">
        <v>169</v>
      </c>
      <c r="AW120" s="14" t="s">
        <v>40</v>
      </c>
      <c r="AX120" s="14" t="s">
        <v>87</v>
      </c>
      <c r="AY120" s="167" t="s">
        <v>143</v>
      </c>
    </row>
    <row r="121" spans="2:65" s="1" customFormat="1" ht="37.9" customHeight="1">
      <c r="B121" s="129"/>
      <c r="C121" s="130" t="s">
        <v>142</v>
      </c>
      <c r="D121" s="130" t="s">
        <v>146</v>
      </c>
      <c r="E121" s="131" t="s">
        <v>241</v>
      </c>
      <c r="F121" s="132" t="s">
        <v>242</v>
      </c>
      <c r="G121" s="133" t="s">
        <v>196</v>
      </c>
      <c r="H121" s="134">
        <v>39.215000000000003</v>
      </c>
      <c r="I121" s="135"/>
      <c r="J121" s="136">
        <f>ROUND(I121*H121,2)</f>
        <v>0</v>
      </c>
      <c r="K121" s="132" t="s">
        <v>150</v>
      </c>
      <c r="L121" s="34"/>
      <c r="M121" s="137" t="s">
        <v>3</v>
      </c>
      <c r="N121" s="138" t="s">
        <v>50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169</v>
      </c>
      <c r="AT121" s="141" t="s">
        <v>146</v>
      </c>
      <c r="AU121" s="141" t="s">
        <v>89</v>
      </c>
      <c r="AY121" s="18" t="s">
        <v>143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8" t="s">
        <v>87</v>
      </c>
      <c r="BK121" s="142">
        <f>ROUND(I121*H121,2)</f>
        <v>0</v>
      </c>
      <c r="BL121" s="18" t="s">
        <v>169</v>
      </c>
      <c r="BM121" s="141" t="s">
        <v>516</v>
      </c>
    </row>
    <row r="122" spans="2:65" s="1" customFormat="1" ht="11.25">
      <c r="B122" s="34"/>
      <c r="D122" s="143" t="s">
        <v>153</v>
      </c>
      <c r="F122" s="144" t="s">
        <v>244</v>
      </c>
      <c r="I122" s="145"/>
      <c r="L122" s="34"/>
      <c r="M122" s="146"/>
      <c r="T122" s="55"/>
      <c r="AT122" s="18" t="s">
        <v>153</v>
      </c>
      <c r="AU122" s="18" t="s">
        <v>89</v>
      </c>
    </row>
    <row r="123" spans="2:65" s="12" customFormat="1" ht="11.25">
      <c r="B123" s="153"/>
      <c r="D123" s="147" t="s">
        <v>216</v>
      </c>
      <c r="E123" s="154" t="s">
        <v>3</v>
      </c>
      <c r="F123" s="155" t="s">
        <v>517</v>
      </c>
      <c r="H123" s="154" t="s">
        <v>3</v>
      </c>
      <c r="I123" s="156"/>
      <c r="L123" s="153"/>
      <c r="M123" s="157"/>
      <c r="T123" s="158"/>
      <c r="AT123" s="154" t="s">
        <v>216</v>
      </c>
      <c r="AU123" s="154" t="s">
        <v>89</v>
      </c>
      <c r="AV123" s="12" t="s">
        <v>87</v>
      </c>
      <c r="AW123" s="12" t="s">
        <v>40</v>
      </c>
      <c r="AX123" s="12" t="s">
        <v>79</v>
      </c>
      <c r="AY123" s="154" t="s">
        <v>143</v>
      </c>
    </row>
    <row r="124" spans="2:65" s="13" customFormat="1" ht="11.25">
      <c r="B124" s="159"/>
      <c r="D124" s="147" t="s">
        <v>216</v>
      </c>
      <c r="E124" s="160" t="s">
        <v>3</v>
      </c>
      <c r="F124" s="161" t="s">
        <v>518</v>
      </c>
      <c r="H124" s="162">
        <v>39.215000000000003</v>
      </c>
      <c r="I124" s="163"/>
      <c r="L124" s="159"/>
      <c r="M124" s="164"/>
      <c r="T124" s="165"/>
      <c r="AT124" s="160" t="s">
        <v>216</v>
      </c>
      <c r="AU124" s="160" t="s">
        <v>89</v>
      </c>
      <c r="AV124" s="13" t="s">
        <v>89</v>
      </c>
      <c r="AW124" s="13" t="s">
        <v>40</v>
      </c>
      <c r="AX124" s="13" t="s">
        <v>79</v>
      </c>
      <c r="AY124" s="160" t="s">
        <v>143</v>
      </c>
    </row>
    <row r="125" spans="2:65" s="14" customFormat="1" ht="11.25">
      <c r="B125" s="166"/>
      <c r="D125" s="147" t="s">
        <v>216</v>
      </c>
      <c r="E125" s="167" t="s">
        <v>3</v>
      </c>
      <c r="F125" s="168" t="s">
        <v>219</v>
      </c>
      <c r="H125" s="169">
        <v>39.215000000000003</v>
      </c>
      <c r="I125" s="170"/>
      <c r="L125" s="166"/>
      <c r="M125" s="171"/>
      <c r="T125" s="172"/>
      <c r="AT125" s="167" t="s">
        <v>216</v>
      </c>
      <c r="AU125" s="167" t="s">
        <v>89</v>
      </c>
      <c r="AV125" s="14" t="s">
        <v>169</v>
      </c>
      <c r="AW125" s="14" t="s">
        <v>40</v>
      </c>
      <c r="AX125" s="14" t="s">
        <v>87</v>
      </c>
      <c r="AY125" s="167" t="s">
        <v>143</v>
      </c>
    </row>
    <row r="126" spans="2:65" s="1" customFormat="1" ht="37.9" customHeight="1">
      <c r="B126" s="129"/>
      <c r="C126" s="130" t="s">
        <v>182</v>
      </c>
      <c r="D126" s="130" t="s">
        <v>146</v>
      </c>
      <c r="E126" s="131" t="s">
        <v>247</v>
      </c>
      <c r="F126" s="132" t="s">
        <v>248</v>
      </c>
      <c r="G126" s="133" t="s">
        <v>196</v>
      </c>
      <c r="H126" s="134">
        <v>117.645</v>
      </c>
      <c r="I126" s="135"/>
      <c r="J126" s="136">
        <f>ROUND(I126*H126,2)</f>
        <v>0</v>
      </c>
      <c r="K126" s="132" t="s">
        <v>150</v>
      </c>
      <c r="L126" s="34"/>
      <c r="M126" s="137" t="s">
        <v>3</v>
      </c>
      <c r="N126" s="138" t="s">
        <v>50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169</v>
      </c>
      <c r="AT126" s="141" t="s">
        <v>146</v>
      </c>
      <c r="AU126" s="141" t="s">
        <v>89</v>
      </c>
      <c r="AY126" s="18" t="s">
        <v>143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8" t="s">
        <v>87</v>
      </c>
      <c r="BK126" s="142">
        <f>ROUND(I126*H126,2)</f>
        <v>0</v>
      </c>
      <c r="BL126" s="18" t="s">
        <v>169</v>
      </c>
      <c r="BM126" s="141" t="s">
        <v>519</v>
      </c>
    </row>
    <row r="127" spans="2:65" s="1" customFormat="1" ht="11.25">
      <c r="B127" s="34"/>
      <c r="D127" s="143" t="s">
        <v>153</v>
      </c>
      <c r="F127" s="144" t="s">
        <v>250</v>
      </c>
      <c r="I127" s="145"/>
      <c r="L127" s="34"/>
      <c r="M127" s="146"/>
      <c r="T127" s="55"/>
      <c r="AT127" s="18" t="s">
        <v>153</v>
      </c>
      <c r="AU127" s="18" t="s">
        <v>89</v>
      </c>
    </row>
    <row r="128" spans="2:65" s="12" customFormat="1" ht="11.25">
      <c r="B128" s="153"/>
      <c r="D128" s="147" t="s">
        <v>216</v>
      </c>
      <c r="E128" s="154" t="s">
        <v>3</v>
      </c>
      <c r="F128" s="155" t="s">
        <v>251</v>
      </c>
      <c r="H128" s="154" t="s">
        <v>3</v>
      </c>
      <c r="I128" s="156"/>
      <c r="L128" s="153"/>
      <c r="M128" s="157"/>
      <c r="T128" s="158"/>
      <c r="AT128" s="154" t="s">
        <v>216</v>
      </c>
      <c r="AU128" s="154" t="s">
        <v>89</v>
      </c>
      <c r="AV128" s="12" t="s">
        <v>87</v>
      </c>
      <c r="AW128" s="12" t="s">
        <v>40</v>
      </c>
      <c r="AX128" s="12" t="s">
        <v>79</v>
      </c>
      <c r="AY128" s="154" t="s">
        <v>143</v>
      </c>
    </row>
    <row r="129" spans="2:65" s="12" customFormat="1" ht="11.25">
      <c r="B129" s="153"/>
      <c r="D129" s="147" t="s">
        <v>216</v>
      </c>
      <c r="E129" s="154" t="s">
        <v>3</v>
      </c>
      <c r="F129" s="155" t="s">
        <v>517</v>
      </c>
      <c r="H129" s="154" t="s">
        <v>3</v>
      </c>
      <c r="I129" s="156"/>
      <c r="L129" s="153"/>
      <c r="M129" s="157"/>
      <c r="T129" s="158"/>
      <c r="AT129" s="154" t="s">
        <v>216</v>
      </c>
      <c r="AU129" s="154" t="s">
        <v>89</v>
      </c>
      <c r="AV129" s="12" t="s">
        <v>87</v>
      </c>
      <c r="AW129" s="12" t="s">
        <v>40</v>
      </c>
      <c r="AX129" s="12" t="s">
        <v>79</v>
      </c>
      <c r="AY129" s="154" t="s">
        <v>143</v>
      </c>
    </row>
    <row r="130" spans="2:65" s="13" customFormat="1" ht="11.25">
      <c r="B130" s="159"/>
      <c r="D130" s="147" t="s">
        <v>216</v>
      </c>
      <c r="E130" s="160" t="s">
        <v>3</v>
      </c>
      <c r="F130" s="161" t="s">
        <v>520</v>
      </c>
      <c r="H130" s="162">
        <v>117.645</v>
      </c>
      <c r="I130" s="163"/>
      <c r="L130" s="159"/>
      <c r="M130" s="164"/>
      <c r="T130" s="165"/>
      <c r="AT130" s="160" t="s">
        <v>216</v>
      </c>
      <c r="AU130" s="160" t="s">
        <v>89</v>
      </c>
      <c r="AV130" s="13" t="s">
        <v>89</v>
      </c>
      <c r="AW130" s="13" t="s">
        <v>40</v>
      </c>
      <c r="AX130" s="13" t="s">
        <v>79</v>
      </c>
      <c r="AY130" s="160" t="s">
        <v>143</v>
      </c>
    </row>
    <row r="131" spans="2:65" s="14" customFormat="1" ht="11.25">
      <c r="B131" s="166"/>
      <c r="D131" s="147" t="s">
        <v>216</v>
      </c>
      <c r="E131" s="167" t="s">
        <v>3</v>
      </c>
      <c r="F131" s="168" t="s">
        <v>219</v>
      </c>
      <c r="H131" s="169">
        <v>117.645</v>
      </c>
      <c r="I131" s="170"/>
      <c r="L131" s="166"/>
      <c r="M131" s="171"/>
      <c r="T131" s="172"/>
      <c r="AT131" s="167" t="s">
        <v>216</v>
      </c>
      <c r="AU131" s="167" t="s">
        <v>89</v>
      </c>
      <c r="AV131" s="14" t="s">
        <v>169</v>
      </c>
      <c r="AW131" s="14" t="s">
        <v>40</v>
      </c>
      <c r="AX131" s="14" t="s">
        <v>87</v>
      </c>
      <c r="AY131" s="167" t="s">
        <v>143</v>
      </c>
    </row>
    <row r="132" spans="2:65" s="1" customFormat="1" ht="24.2" customHeight="1">
      <c r="B132" s="129"/>
      <c r="C132" s="130" t="s">
        <v>189</v>
      </c>
      <c r="D132" s="130" t="s">
        <v>146</v>
      </c>
      <c r="E132" s="131" t="s">
        <v>521</v>
      </c>
      <c r="F132" s="132" t="s">
        <v>522</v>
      </c>
      <c r="G132" s="133" t="s">
        <v>196</v>
      </c>
      <c r="H132" s="134">
        <v>210.62299999999999</v>
      </c>
      <c r="I132" s="135"/>
      <c r="J132" s="136">
        <f>ROUND(I132*H132,2)</f>
        <v>0</v>
      </c>
      <c r="K132" s="132" t="s">
        <v>150</v>
      </c>
      <c r="L132" s="34"/>
      <c r="M132" s="137" t="s">
        <v>3</v>
      </c>
      <c r="N132" s="138" t="s">
        <v>50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169</v>
      </c>
      <c r="AT132" s="141" t="s">
        <v>146</v>
      </c>
      <c r="AU132" s="141" t="s">
        <v>89</v>
      </c>
      <c r="AY132" s="18" t="s">
        <v>143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8" t="s">
        <v>87</v>
      </c>
      <c r="BK132" s="142">
        <f>ROUND(I132*H132,2)</f>
        <v>0</v>
      </c>
      <c r="BL132" s="18" t="s">
        <v>169</v>
      </c>
      <c r="BM132" s="141" t="s">
        <v>523</v>
      </c>
    </row>
    <row r="133" spans="2:65" s="1" customFormat="1" ht="11.25">
      <c r="B133" s="34"/>
      <c r="D133" s="143" t="s">
        <v>153</v>
      </c>
      <c r="F133" s="144" t="s">
        <v>524</v>
      </c>
      <c r="I133" s="145"/>
      <c r="L133" s="34"/>
      <c r="M133" s="146"/>
      <c r="T133" s="55"/>
      <c r="AT133" s="18" t="s">
        <v>153</v>
      </c>
      <c r="AU133" s="18" t="s">
        <v>89</v>
      </c>
    </row>
    <row r="134" spans="2:65" s="12" customFormat="1" ht="11.25">
      <c r="B134" s="153"/>
      <c r="D134" s="147" t="s">
        <v>216</v>
      </c>
      <c r="E134" s="154" t="s">
        <v>3</v>
      </c>
      <c r="F134" s="155" t="s">
        <v>525</v>
      </c>
      <c r="H134" s="154" t="s">
        <v>3</v>
      </c>
      <c r="I134" s="156"/>
      <c r="L134" s="153"/>
      <c r="M134" s="157"/>
      <c r="T134" s="158"/>
      <c r="AT134" s="154" t="s">
        <v>216</v>
      </c>
      <c r="AU134" s="154" t="s">
        <v>89</v>
      </c>
      <c r="AV134" s="12" t="s">
        <v>87</v>
      </c>
      <c r="AW134" s="12" t="s">
        <v>40</v>
      </c>
      <c r="AX134" s="12" t="s">
        <v>79</v>
      </c>
      <c r="AY134" s="154" t="s">
        <v>143</v>
      </c>
    </row>
    <row r="135" spans="2:65" s="12" customFormat="1" ht="11.25">
      <c r="B135" s="153"/>
      <c r="D135" s="147" t="s">
        <v>216</v>
      </c>
      <c r="E135" s="154" t="s">
        <v>3</v>
      </c>
      <c r="F135" s="155" t="s">
        <v>513</v>
      </c>
      <c r="H135" s="154" t="s">
        <v>3</v>
      </c>
      <c r="I135" s="156"/>
      <c r="L135" s="153"/>
      <c r="M135" s="157"/>
      <c r="T135" s="158"/>
      <c r="AT135" s="154" t="s">
        <v>216</v>
      </c>
      <c r="AU135" s="154" t="s">
        <v>89</v>
      </c>
      <c r="AV135" s="12" t="s">
        <v>87</v>
      </c>
      <c r="AW135" s="12" t="s">
        <v>40</v>
      </c>
      <c r="AX135" s="12" t="s">
        <v>79</v>
      </c>
      <c r="AY135" s="154" t="s">
        <v>143</v>
      </c>
    </row>
    <row r="136" spans="2:65" s="13" customFormat="1" ht="11.25">
      <c r="B136" s="159"/>
      <c r="D136" s="147" t="s">
        <v>216</v>
      </c>
      <c r="E136" s="160" t="s">
        <v>3</v>
      </c>
      <c r="F136" s="161" t="s">
        <v>514</v>
      </c>
      <c r="H136" s="162">
        <v>59.531999999999996</v>
      </c>
      <c r="I136" s="163"/>
      <c r="L136" s="159"/>
      <c r="M136" s="164"/>
      <c r="T136" s="165"/>
      <c r="AT136" s="160" t="s">
        <v>216</v>
      </c>
      <c r="AU136" s="160" t="s">
        <v>89</v>
      </c>
      <c r="AV136" s="13" t="s">
        <v>89</v>
      </c>
      <c r="AW136" s="13" t="s">
        <v>40</v>
      </c>
      <c r="AX136" s="13" t="s">
        <v>79</v>
      </c>
      <c r="AY136" s="160" t="s">
        <v>143</v>
      </c>
    </row>
    <row r="137" spans="2:65" s="13" customFormat="1" ht="11.25">
      <c r="B137" s="159"/>
      <c r="D137" s="147" t="s">
        <v>216</v>
      </c>
      <c r="E137" s="160" t="s">
        <v>3</v>
      </c>
      <c r="F137" s="161" t="s">
        <v>526</v>
      </c>
      <c r="H137" s="162">
        <v>151.09100000000001</v>
      </c>
      <c r="I137" s="163"/>
      <c r="L137" s="159"/>
      <c r="M137" s="164"/>
      <c r="T137" s="165"/>
      <c r="AT137" s="160" t="s">
        <v>216</v>
      </c>
      <c r="AU137" s="160" t="s">
        <v>89</v>
      </c>
      <c r="AV137" s="13" t="s">
        <v>89</v>
      </c>
      <c r="AW137" s="13" t="s">
        <v>40</v>
      </c>
      <c r="AX137" s="13" t="s">
        <v>79</v>
      </c>
      <c r="AY137" s="160" t="s">
        <v>143</v>
      </c>
    </row>
    <row r="138" spans="2:65" s="14" customFormat="1" ht="11.25">
      <c r="B138" s="166"/>
      <c r="D138" s="147" t="s">
        <v>216</v>
      </c>
      <c r="E138" s="167" t="s">
        <v>3</v>
      </c>
      <c r="F138" s="168" t="s">
        <v>219</v>
      </c>
      <c r="H138" s="169">
        <v>210.62299999999999</v>
      </c>
      <c r="I138" s="170"/>
      <c r="L138" s="166"/>
      <c r="M138" s="171"/>
      <c r="T138" s="172"/>
      <c r="AT138" s="167" t="s">
        <v>216</v>
      </c>
      <c r="AU138" s="167" t="s">
        <v>89</v>
      </c>
      <c r="AV138" s="14" t="s">
        <v>169</v>
      </c>
      <c r="AW138" s="14" t="s">
        <v>40</v>
      </c>
      <c r="AX138" s="14" t="s">
        <v>87</v>
      </c>
      <c r="AY138" s="167" t="s">
        <v>143</v>
      </c>
    </row>
    <row r="139" spans="2:65" s="1" customFormat="1" ht="24.2" customHeight="1">
      <c r="B139" s="129"/>
      <c r="C139" s="130" t="s">
        <v>258</v>
      </c>
      <c r="D139" s="130" t="s">
        <v>146</v>
      </c>
      <c r="E139" s="131" t="s">
        <v>259</v>
      </c>
      <c r="F139" s="132" t="s">
        <v>260</v>
      </c>
      <c r="G139" s="133" t="s">
        <v>261</v>
      </c>
      <c r="H139" s="134">
        <v>66.665999999999997</v>
      </c>
      <c r="I139" s="135"/>
      <c r="J139" s="136">
        <f>ROUND(I139*H139,2)</f>
        <v>0</v>
      </c>
      <c r="K139" s="132" t="s">
        <v>150</v>
      </c>
      <c r="L139" s="34"/>
      <c r="M139" s="137" t="s">
        <v>3</v>
      </c>
      <c r="N139" s="138" t="s">
        <v>50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169</v>
      </c>
      <c r="AT139" s="141" t="s">
        <v>146</v>
      </c>
      <c r="AU139" s="141" t="s">
        <v>89</v>
      </c>
      <c r="AY139" s="18" t="s">
        <v>143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8" t="s">
        <v>87</v>
      </c>
      <c r="BK139" s="142">
        <f>ROUND(I139*H139,2)</f>
        <v>0</v>
      </c>
      <c r="BL139" s="18" t="s">
        <v>169</v>
      </c>
      <c r="BM139" s="141" t="s">
        <v>527</v>
      </c>
    </row>
    <row r="140" spans="2:65" s="1" customFormat="1" ht="11.25">
      <c r="B140" s="34"/>
      <c r="D140" s="143" t="s">
        <v>153</v>
      </c>
      <c r="F140" s="144" t="s">
        <v>263</v>
      </c>
      <c r="I140" s="145"/>
      <c r="L140" s="34"/>
      <c r="M140" s="146"/>
      <c r="T140" s="55"/>
      <c r="AT140" s="18" t="s">
        <v>153</v>
      </c>
      <c r="AU140" s="18" t="s">
        <v>89</v>
      </c>
    </row>
    <row r="141" spans="2:65" s="12" customFormat="1" ht="11.25">
      <c r="B141" s="153"/>
      <c r="D141" s="147" t="s">
        <v>216</v>
      </c>
      <c r="E141" s="154" t="s">
        <v>3</v>
      </c>
      <c r="F141" s="155" t="s">
        <v>528</v>
      </c>
      <c r="H141" s="154" t="s">
        <v>3</v>
      </c>
      <c r="I141" s="156"/>
      <c r="L141" s="153"/>
      <c r="M141" s="157"/>
      <c r="T141" s="158"/>
      <c r="AT141" s="154" t="s">
        <v>216</v>
      </c>
      <c r="AU141" s="154" t="s">
        <v>89</v>
      </c>
      <c r="AV141" s="12" t="s">
        <v>87</v>
      </c>
      <c r="AW141" s="12" t="s">
        <v>40</v>
      </c>
      <c r="AX141" s="12" t="s">
        <v>79</v>
      </c>
      <c r="AY141" s="154" t="s">
        <v>143</v>
      </c>
    </row>
    <row r="142" spans="2:65" s="13" customFormat="1" ht="11.25">
      <c r="B142" s="159"/>
      <c r="D142" s="147" t="s">
        <v>216</v>
      </c>
      <c r="E142" s="160" t="s">
        <v>3</v>
      </c>
      <c r="F142" s="161" t="s">
        <v>529</v>
      </c>
      <c r="H142" s="162">
        <v>66.665999999999997</v>
      </c>
      <c r="I142" s="163"/>
      <c r="L142" s="159"/>
      <c r="M142" s="164"/>
      <c r="T142" s="165"/>
      <c r="AT142" s="160" t="s">
        <v>216</v>
      </c>
      <c r="AU142" s="160" t="s">
        <v>89</v>
      </c>
      <c r="AV142" s="13" t="s">
        <v>89</v>
      </c>
      <c r="AW142" s="13" t="s">
        <v>40</v>
      </c>
      <c r="AX142" s="13" t="s">
        <v>79</v>
      </c>
      <c r="AY142" s="160" t="s">
        <v>143</v>
      </c>
    </row>
    <row r="143" spans="2:65" s="14" customFormat="1" ht="11.25">
      <c r="B143" s="166"/>
      <c r="D143" s="147" t="s">
        <v>216</v>
      </c>
      <c r="E143" s="167" t="s">
        <v>3</v>
      </c>
      <c r="F143" s="168" t="s">
        <v>219</v>
      </c>
      <c r="H143" s="169">
        <v>66.665999999999997</v>
      </c>
      <c r="I143" s="170"/>
      <c r="L143" s="166"/>
      <c r="M143" s="171"/>
      <c r="T143" s="172"/>
      <c r="AT143" s="167" t="s">
        <v>216</v>
      </c>
      <c r="AU143" s="167" t="s">
        <v>89</v>
      </c>
      <c r="AV143" s="14" t="s">
        <v>169</v>
      </c>
      <c r="AW143" s="14" t="s">
        <v>40</v>
      </c>
      <c r="AX143" s="14" t="s">
        <v>87</v>
      </c>
      <c r="AY143" s="167" t="s">
        <v>143</v>
      </c>
    </row>
    <row r="144" spans="2:65" s="1" customFormat="1" ht="24.2" customHeight="1">
      <c r="B144" s="129"/>
      <c r="C144" s="130" t="s">
        <v>266</v>
      </c>
      <c r="D144" s="130" t="s">
        <v>146</v>
      </c>
      <c r="E144" s="131" t="s">
        <v>267</v>
      </c>
      <c r="F144" s="132" t="s">
        <v>268</v>
      </c>
      <c r="G144" s="133" t="s">
        <v>196</v>
      </c>
      <c r="H144" s="134">
        <v>151.09100000000001</v>
      </c>
      <c r="I144" s="135"/>
      <c r="J144" s="136">
        <f>ROUND(I144*H144,2)</f>
        <v>0</v>
      </c>
      <c r="K144" s="132" t="s">
        <v>150</v>
      </c>
      <c r="L144" s="34"/>
      <c r="M144" s="137" t="s">
        <v>3</v>
      </c>
      <c r="N144" s="138" t="s">
        <v>50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169</v>
      </c>
      <c r="AT144" s="141" t="s">
        <v>146</v>
      </c>
      <c r="AU144" s="141" t="s">
        <v>89</v>
      </c>
      <c r="AY144" s="18" t="s">
        <v>143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8" t="s">
        <v>87</v>
      </c>
      <c r="BK144" s="142">
        <f>ROUND(I144*H144,2)</f>
        <v>0</v>
      </c>
      <c r="BL144" s="18" t="s">
        <v>169</v>
      </c>
      <c r="BM144" s="141" t="s">
        <v>530</v>
      </c>
    </row>
    <row r="145" spans="2:65" s="1" customFormat="1" ht="11.25">
      <c r="B145" s="34"/>
      <c r="D145" s="143" t="s">
        <v>153</v>
      </c>
      <c r="F145" s="144" t="s">
        <v>270</v>
      </c>
      <c r="I145" s="145"/>
      <c r="L145" s="34"/>
      <c r="M145" s="146"/>
      <c r="T145" s="55"/>
      <c r="AT145" s="18" t="s">
        <v>153</v>
      </c>
      <c r="AU145" s="18" t="s">
        <v>89</v>
      </c>
    </row>
    <row r="146" spans="2:65" s="12" customFormat="1" ht="11.25">
      <c r="B146" s="153"/>
      <c r="D146" s="147" t="s">
        <v>216</v>
      </c>
      <c r="E146" s="154" t="s">
        <v>3</v>
      </c>
      <c r="F146" s="155" t="s">
        <v>531</v>
      </c>
      <c r="H146" s="154" t="s">
        <v>3</v>
      </c>
      <c r="I146" s="156"/>
      <c r="L146" s="153"/>
      <c r="M146" s="157"/>
      <c r="T146" s="158"/>
      <c r="AT146" s="154" t="s">
        <v>216</v>
      </c>
      <c r="AU146" s="154" t="s">
        <v>89</v>
      </c>
      <c r="AV146" s="12" t="s">
        <v>87</v>
      </c>
      <c r="AW146" s="12" t="s">
        <v>40</v>
      </c>
      <c r="AX146" s="12" t="s">
        <v>79</v>
      </c>
      <c r="AY146" s="154" t="s">
        <v>143</v>
      </c>
    </row>
    <row r="147" spans="2:65" s="12" customFormat="1" ht="11.25">
      <c r="B147" s="153"/>
      <c r="D147" s="147" t="s">
        <v>216</v>
      </c>
      <c r="E147" s="154" t="s">
        <v>3</v>
      </c>
      <c r="F147" s="155" t="s">
        <v>532</v>
      </c>
      <c r="H147" s="154" t="s">
        <v>3</v>
      </c>
      <c r="I147" s="156"/>
      <c r="L147" s="153"/>
      <c r="M147" s="157"/>
      <c r="T147" s="158"/>
      <c r="AT147" s="154" t="s">
        <v>216</v>
      </c>
      <c r="AU147" s="154" t="s">
        <v>89</v>
      </c>
      <c r="AV147" s="12" t="s">
        <v>87</v>
      </c>
      <c r="AW147" s="12" t="s">
        <v>40</v>
      </c>
      <c r="AX147" s="12" t="s">
        <v>79</v>
      </c>
      <c r="AY147" s="154" t="s">
        <v>143</v>
      </c>
    </row>
    <row r="148" spans="2:65" s="13" customFormat="1" ht="11.25">
      <c r="B148" s="159"/>
      <c r="D148" s="147" t="s">
        <v>216</v>
      </c>
      <c r="E148" s="160" t="s">
        <v>3</v>
      </c>
      <c r="F148" s="161" t="s">
        <v>533</v>
      </c>
      <c r="H148" s="162">
        <v>0</v>
      </c>
      <c r="I148" s="163"/>
      <c r="L148" s="159"/>
      <c r="M148" s="164"/>
      <c r="T148" s="165"/>
      <c r="AT148" s="160" t="s">
        <v>216</v>
      </c>
      <c r="AU148" s="160" t="s">
        <v>89</v>
      </c>
      <c r="AV148" s="13" t="s">
        <v>89</v>
      </c>
      <c r="AW148" s="13" t="s">
        <v>40</v>
      </c>
      <c r="AX148" s="13" t="s">
        <v>79</v>
      </c>
      <c r="AY148" s="160" t="s">
        <v>143</v>
      </c>
    </row>
    <row r="149" spans="2:65" s="13" customFormat="1" ht="11.25">
      <c r="B149" s="159"/>
      <c r="D149" s="147" t="s">
        <v>216</v>
      </c>
      <c r="E149" s="160" t="s">
        <v>3</v>
      </c>
      <c r="F149" s="161" t="s">
        <v>534</v>
      </c>
      <c r="H149" s="162">
        <v>151.09100000000001</v>
      </c>
      <c r="I149" s="163"/>
      <c r="L149" s="159"/>
      <c r="M149" s="164"/>
      <c r="T149" s="165"/>
      <c r="AT149" s="160" t="s">
        <v>216</v>
      </c>
      <c r="AU149" s="160" t="s">
        <v>89</v>
      </c>
      <c r="AV149" s="13" t="s">
        <v>89</v>
      </c>
      <c r="AW149" s="13" t="s">
        <v>40</v>
      </c>
      <c r="AX149" s="13" t="s">
        <v>79</v>
      </c>
      <c r="AY149" s="160" t="s">
        <v>143</v>
      </c>
    </row>
    <row r="150" spans="2:65" s="14" customFormat="1" ht="11.25">
      <c r="B150" s="166"/>
      <c r="D150" s="147" t="s">
        <v>216</v>
      </c>
      <c r="E150" s="167" t="s">
        <v>3</v>
      </c>
      <c r="F150" s="168" t="s">
        <v>219</v>
      </c>
      <c r="H150" s="169">
        <v>151.09100000000001</v>
      </c>
      <c r="I150" s="170"/>
      <c r="L150" s="166"/>
      <c r="M150" s="171"/>
      <c r="T150" s="172"/>
      <c r="AT150" s="167" t="s">
        <v>216</v>
      </c>
      <c r="AU150" s="167" t="s">
        <v>89</v>
      </c>
      <c r="AV150" s="14" t="s">
        <v>169</v>
      </c>
      <c r="AW150" s="14" t="s">
        <v>40</v>
      </c>
      <c r="AX150" s="14" t="s">
        <v>87</v>
      </c>
      <c r="AY150" s="167" t="s">
        <v>143</v>
      </c>
    </row>
    <row r="151" spans="2:65" s="1" customFormat="1" ht="24.2" customHeight="1">
      <c r="B151" s="129"/>
      <c r="C151" s="130" t="s">
        <v>272</v>
      </c>
      <c r="D151" s="130" t="s">
        <v>146</v>
      </c>
      <c r="E151" s="131" t="s">
        <v>535</v>
      </c>
      <c r="F151" s="132" t="s">
        <v>536</v>
      </c>
      <c r="G151" s="133" t="s">
        <v>213</v>
      </c>
      <c r="H151" s="134">
        <v>769.8</v>
      </c>
      <c r="I151" s="135"/>
      <c r="J151" s="136">
        <f>ROUND(I151*H151,2)</f>
        <v>0</v>
      </c>
      <c r="K151" s="132" t="s">
        <v>150</v>
      </c>
      <c r="L151" s="34"/>
      <c r="M151" s="137" t="s">
        <v>3</v>
      </c>
      <c r="N151" s="138" t="s">
        <v>50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169</v>
      </c>
      <c r="AT151" s="141" t="s">
        <v>146</v>
      </c>
      <c r="AU151" s="141" t="s">
        <v>89</v>
      </c>
      <c r="AY151" s="18" t="s">
        <v>143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8" t="s">
        <v>87</v>
      </c>
      <c r="BK151" s="142">
        <f>ROUND(I151*H151,2)</f>
        <v>0</v>
      </c>
      <c r="BL151" s="18" t="s">
        <v>169</v>
      </c>
      <c r="BM151" s="141" t="s">
        <v>537</v>
      </c>
    </row>
    <row r="152" spans="2:65" s="1" customFormat="1" ht="11.25">
      <c r="B152" s="34"/>
      <c r="D152" s="143" t="s">
        <v>153</v>
      </c>
      <c r="F152" s="144" t="s">
        <v>538</v>
      </c>
      <c r="I152" s="145"/>
      <c r="L152" s="34"/>
      <c r="M152" s="146"/>
      <c r="T152" s="55"/>
      <c r="AT152" s="18" t="s">
        <v>153</v>
      </c>
      <c r="AU152" s="18" t="s">
        <v>89</v>
      </c>
    </row>
    <row r="153" spans="2:65" s="1" customFormat="1" ht="16.5" customHeight="1">
      <c r="B153" s="129"/>
      <c r="C153" s="173" t="s">
        <v>279</v>
      </c>
      <c r="D153" s="173" t="s">
        <v>304</v>
      </c>
      <c r="E153" s="174" t="s">
        <v>539</v>
      </c>
      <c r="F153" s="175" t="s">
        <v>540</v>
      </c>
      <c r="G153" s="176" t="s">
        <v>541</v>
      </c>
      <c r="H153" s="177">
        <v>23.094000000000001</v>
      </c>
      <c r="I153" s="178"/>
      <c r="J153" s="179">
        <f>ROUND(I153*H153,2)</f>
        <v>0</v>
      </c>
      <c r="K153" s="175" t="s">
        <v>150</v>
      </c>
      <c r="L153" s="180"/>
      <c r="M153" s="181" t="s">
        <v>3</v>
      </c>
      <c r="N153" s="182" t="s">
        <v>50</v>
      </c>
      <c r="P153" s="139">
        <f>O153*H153</f>
        <v>0</v>
      </c>
      <c r="Q153" s="139">
        <v>1E-3</v>
      </c>
      <c r="R153" s="139">
        <f>Q153*H153</f>
        <v>2.3094E-2</v>
      </c>
      <c r="S153" s="139">
        <v>0</v>
      </c>
      <c r="T153" s="140">
        <f>S153*H153</f>
        <v>0</v>
      </c>
      <c r="AR153" s="141" t="s">
        <v>258</v>
      </c>
      <c r="AT153" s="141" t="s">
        <v>304</v>
      </c>
      <c r="AU153" s="141" t="s">
        <v>89</v>
      </c>
      <c r="AY153" s="18" t="s">
        <v>143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8" t="s">
        <v>87</v>
      </c>
      <c r="BK153" s="142">
        <f>ROUND(I153*H153,2)</f>
        <v>0</v>
      </c>
      <c r="BL153" s="18" t="s">
        <v>169</v>
      </c>
      <c r="BM153" s="141" t="s">
        <v>542</v>
      </c>
    </row>
    <row r="154" spans="2:65" s="1" customFormat="1" ht="107.25">
      <c r="B154" s="34"/>
      <c r="D154" s="147" t="s">
        <v>165</v>
      </c>
      <c r="F154" s="148" t="s">
        <v>543</v>
      </c>
      <c r="I154" s="145"/>
      <c r="L154" s="34"/>
      <c r="M154" s="146"/>
      <c r="T154" s="55"/>
      <c r="AT154" s="18" t="s">
        <v>165</v>
      </c>
      <c r="AU154" s="18" t="s">
        <v>89</v>
      </c>
    </row>
    <row r="155" spans="2:65" s="12" customFormat="1" ht="11.25">
      <c r="B155" s="153"/>
      <c r="D155" s="147" t="s">
        <v>216</v>
      </c>
      <c r="E155" s="154" t="s">
        <v>3</v>
      </c>
      <c r="F155" s="155" t="s">
        <v>544</v>
      </c>
      <c r="H155" s="154" t="s">
        <v>3</v>
      </c>
      <c r="I155" s="156"/>
      <c r="L155" s="153"/>
      <c r="M155" s="157"/>
      <c r="T155" s="158"/>
      <c r="AT155" s="154" t="s">
        <v>216</v>
      </c>
      <c r="AU155" s="154" t="s">
        <v>89</v>
      </c>
      <c r="AV155" s="12" t="s">
        <v>87</v>
      </c>
      <c r="AW155" s="12" t="s">
        <v>40</v>
      </c>
      <c r="AX155" s="12" t="s">
        <v>79</v>
      </c>
      <c r="AY155" s="154" t="s">
        <v>143</v>
      </c>
    </row>
    <row r="156" spans="2:65" s="13" customFormat="1" ht="11.25">
      <c r="B156" s="159"/>
      <c r="D156" s="147" t="s">
        <v>216</v>
      </c>
      <c r="E156" s="160" t="s">
        <v>3</v>
      </c>
      <c r="F156" s="161" t="s">
        <v>545</v>
      </c>
      <c r="H156" s="162">
        <v>23.094000000000001</v>
      </c>
      <c r="I156" s="163"/>
      <c r="L156" s="159"/>
      <c r="M156" s="164"/>
      <c r="T156" s="165"/>
      <c r="AT156" s="160" t="s">
        <v>216</v>
      </c>
      <c r="AU156" s="160" t="s">
        <v>89</v>
      </c>
      <c r="AV156" s="13" t="s">
        <v>89</v>
      </c>
      <c r="AW156" s="13" t="s">
        <v>40</v>
      </c>
      <c r="AX156" s="13" t="s">
        <v>87</v>
      </c>
      <c r="AY156" s="160" t="s">
        <v>143</v>
      </c>
    </row>
    <row r="157" spans="2:65" s="1" customFormat="1" ht="21.75" customHeight="1">
      <c r="B157" s="129"/>
      <c r="C157" s="130" t="s">
        <v>9</v>
      </c>
      <c r="D157" s="130" t="s">
        <v>146</v>
      </c>
      <c r="E157" s="131" t="s">
        <v>400</v>
      </c>
      <c r="F157" s="132" t="s">
        <v>401</v>
      </c>
      <c r="G157" s="133" t="s">
        <v>213</v>
      </c>
      <c r="H157" s="134">
        <v>769.8</v>
      </c>
      <c r="I157" s="135"/>
      <c r="J157" s="136">
        <f>ROUND(I157*H157,2)</f>
        <v>0</v>
      </c>
      <c r="K157" s="132" t="s">
        <v>150</v>
      </c>
      <c r="L157" s="34"/>
      <c r="M157" s="137" t="s">
        <v>3</v>
      </c>
      <c r="N157" s="138" t="s">
        <v>50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169</v>
      </c>
      <c r="AT157" s="141" t="s">
        <v>146</v>
      </c>
      <c r="AU157" s="141" t="s">
        <v>89</v>
      </c>
      <c r="AY157" s="18" t="s">
        <v>143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8" t="s">
        <v>87</v>
      </c>
      <c r="BK157" s="142">
        <f>ROUND(I157*H157,2)</f>
        <v>0</v>
      </c>
      <c r="BL157" s="18" t="s">
        <v>169</v>
      </c>
      <c r="BM157" s="141" t="s">
        <v>546</v>
      </c>
    </row>
    <row r="158" spans="2:65" s="1" customFormat="1" ht="11.25">
      <c r="B158" s="34"/>
      <c r="D158" s="143" t="s">
        <v>153</v>
      </c>
      <c r="F158" s="144" t="s">
        <v>403</v>
      </c>
      <c r="I158" s="145"/>
      <c r="L158" s="34"/>
      <c r="M158" s="146"/>
      <c r="T158" s="55"/>
      <c r="AT158" s="18" t="s">
        <v>153</v>
      </c>
      <c r="AU158" s="18" t="s">
        <v>89</v>
      </c>
    </row>
    <row r="159" spans="2:65" s="1" customFormat="1" ht="24.2" customHeight="1">
      <c r="B159" s="129"/>
      <c r="C159" s="130" t="s">
        <v>292</v>
      </c>
      <c r="D159" s="130" t="s">
        <v>146</v>
      </c>
      <c r="E159" s="131" t="s">
        <v>547</v>
      </c>
      <c r="F159" s="132" t="s">
        <v>548</v>
      </c>
      <c r="G159" s="133" t="s">
        <v>213</v>
      </c>
      <c r="H159" s="134">
        <v>769.8</v>
      </c>
      <c r="I159" s="135"/>
      <c r="J159" s="136">
        <f>ROUND(I159*H159,2)</f>
        <v>0</v>
      </c>
      <c r="K159" s="132" t="s">
        <v>150</v>
      </c>
      <c r="L159" s="34"/>
      <c r="M159" s="137" t="s">
        <v>3</v>
      </c>
      <c r="N159" s="138" t="s">
        <v>50</v>
      </c>
      <c r="P159" s="139">
        <f>O159*H159</f>
        <v>0</v>
      </c>
      <c r="Q159" s="139">
        <v>0</v>
      </c>
      <c r="R159" s="139">
        <f>Q159*H159</f>
        <v>0</v>
      </c>
      <c r="S159" s="139">
        <v>0</v>
      </c>
      <c r="T159" s="140">
        <f>S159*H159</f>
        <v>0</v>
      </c>
      <c r="AR159" s="141" t="s">
        <v>169</v>
      </c>
      <c r="AT159" s="141" t="s">
        <v>146</v>
      </c>
      <c r="AU159" s="141" t="s">
        <v>89</v>
      </c>
      <c r="AY159" s="18" t="s">
        <v>143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8" t="s">
        <v>87</v>
      </c>
      <c r="BK159" s="142">
        <f>ROUND(I159*H159,2)</f>
        <v>0</v>
      </c>
      <c r="BL159" s="18" t="s">
        <v>169</v>
      </c>
      <c r="BM159" s="141" t="s">
        <v>549</v>
      </c>
    </row>
    <row r="160" spans="2:65" s="1" customFormat="1" ht="11.25">
      <c r="B160" s="34"/>
      <c r="D160" s="143" t="s">
        <v>153</v>
      </c>
      <c r="F160" s="144" t="s">
        <v>550</v>
      </c>
      <c r="I160" s="145"/>
      <c r="L160" s="34"/>
      <c r="M160" s="146"/>
      <c r="T160" s="55"/>
      <c r="AT160" s="18" t="s">
        <v>153</v>
      </c>
      <c r="AU160" s="18" t="s">
        <v>89</v>
      </c>
    </row>
    <row r="161" spans="2:65" s="1" customFormat="1" ht="24.2" customHeight="1">
      <c r="B161" s="129"/>
      <c r="C161" s="130" t="s">
        <v>297</v>
      </c>
      <c r="D161" s="130" t="s">
        <v>146</v>
      </c>
      <c r="E161" s="131" t="s">
        <v>551</v>
      </c>
      <c r="F161" s="132" t="s">
        <v>552</v>
      </c>
      <c r="G161" s="133" t="s">
        <v>261</v>
      </c>
      <c r="H161" s="134">
        <v>1.4999999999999999E-2</v>
      </c>
      <c r="I161" s="135"/>
      <c r="J161" s="136">
        <f>ROUND(I161*H161,2)</f>
        <v>0</v>
      </c>
      <c r="K161" s="132" t="s">
        <v>150</v>
      </c>
      <c r="L161" s="34"/>
      <c r="M161" s="137" t="s">
        <v>3</v>
      </c>
      <c r="N161" s="138" t="s">
        <v>50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169</v>
      </c>
      <c r="AT161" s="141" t="s">
        <v>146</v>
      </c>
      <c r="AU161" s="141" t="s">
        <v>89</v>
      </c>
      <c r="AY161" s="18" t="s">
        <v>143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8" t="s">
        <v>87</v>
      </c>
      <c r="BK161" s="142">
        <f>ROUND(I161*H161,2)</f>
        <v>0</v>
      </c>
      <c r="BL161" s="18" t="s">
        <v>169</v>
      </c>
      <c r="BM161" s="141" t="s">
        <v>553</v>
      </c>
    </row>
    <row r="162" spans="2:65" s="1" customFormat="1" ht="11.25">
      <c r="B162" s="34"/>
      <c r="D162" s="143" t="s">
        <v>153</v>
      </c>
      <c r="F162" s="144" t="s">
        <v>554</v>
      </c>
      <c r="I162" s="145"/>
      <c r="L162" s="34"/>
      <c r="M162" s="146"/>
      <c r="T162" s="55"/>
      <c r="AT162" s="18" t="s">
        <v>153</v>
      </c>
      <c r="AU162" s="18" t="s">
        <v>89</v>
      </c>
    </row>
    <row r="163" spans="2:65" s="12" customFormat="1" ht="11.25">
      <c r="B163" s="153"/>
      <c r="D163" s="147" t="s">
        <v>216</v>
      </c>
      <c r="E163" s="154" t="s">
        <v>3</v>
      </c>
      <c r="F163" s="155" t="s">
        <v>555</v>
      </c>
      <c r="H163" s="154" t="s">
        <v>3</v>
      </c>
      <c r="I163" s="156"/>
      <c r="L163" s="153"/>
      <c r="M163" s="157"/>
      <c r="T163" s="158"/>
      <c r="AT163" s="154" t="s">
        <v>216</v>
      </c>
      <c r="AU163" s="154" t="s">
        <v>89</v>
      </c>
      <c r="AV163" s="12" t="s">
        <v>87</v>
      </c>
      <c r="AW163" s="12" t="s">
        <v>40</v>
      </c>
      <c r="AX163" s="12" t="s">
        <v>79</v>
      </c>
      <c r="AY163" s="154" t="s">
        <v>143</v>
      </c>
    </row>
    <row r="164" spans="2:65" s="13" customFormat="1" ht="11.25">
      <c r="B164" s="159"/>
      <c r="D164" s="147" t="s">
        <v>216</v>
      </c>
      <c r="E164" s="160" t="s">
        <v>3</v>
      </c>
      <c r="F164" s="161" t="s">
        <v>556</v>
      </c>
      <c r="H164" s="162">
        <v>1.4999999999999999E-2</v>
      </c>
      <c r="I164" s="163"/>
      <c r="L164" s="159"/>
      <c r="M164" s="164"/>
      <c r="T164" s="165"/>
      <c r="AT164" s="160" t="s">
        <v>216</v>
      </c>
      <c r="AU164" s="160" t="s">
        <v>89</v>
      </c>
      <c r="AV164" s="13" t="s">
        <v>89</v>
      </c>
      <c r="AW164" s="13" t="s">
        <v>40</v>
      </c>
      <c r="AX164" s="13" t="s">
        <v>79</v>
      </c>
      <c r="AY164" s="160" t="s">
        <v>143</v>
      </c>
    </row>
    <row r="165" spans="2:65" s="14" customFormat="1" ht="11.25">
      <c r="B165" s="166"/>
      <c r="D165" s="147" t="s">
        <v>216</v>
      </c>
      <c r="E165" s="167" t="s">
        <v>3</v>
      </c>
      <c r="F165" s="168" t="s">
        <v>219</v>
      </c>
      <c r="H165" s="169">
        <v>1.4999999999999999E-2</v>
      </c>
      <c r="I165" s="170"/>
      <c r="L165" s="166"/>
      <c r="M165" s="171"/>
      <c r="T165" s="172"/>
      <c r="AT165" s="167" t="s">
        <v>216</v>
      </c>
      <c r="AU165" s="167" t="s">
        <v>89</v>
      </c>
      <c r="AV165" s="14" t="s">
        <v>169</v>
      </c>
      <c r="AW165" s="14" t="s">
        <v>40</v>
      </c>
      <c r="AX165" s="14" t="s">
        <v>87</v>
      </c>
      <c r="AY165" s="167" t="s">
        <v>143</v>
      </c>
    </row>
    <row r="166" spans="2:65" s="1" customFormat="1" ht="16.5" customHeight="1">
      <c r="B166" s="129"/>
      <c r="C166" s="173" t="s">
        <v>303</v>
      </c>
      <c r="D166" s="173" t="s">
        <v>304</v>
      </c>
      <c r="E166" s="174" t="s">
        <v>557</v>
      </c>
      <c r="F166" s="175" t="s">
        <v>558</v>
      </c>
      <c r="G166" s="176" t="s">
        <v>541</v>
      </c>
      <c r="H166" s="177">
        <v>15.396000000000001</v>
      </c>
      <c r="I166" s="178"/>
      <c r="J166" s="179">
        <f>ROUND(I166*H166,2)</f>
        <v>0</v>
      </c>
      <c r="K166" s="175" t="s">
        <v>150</v>
      </c>
      <c r="L166" s="180"/>
      <c r="M166" s="181" t="s">
        <v>3</v>
      </c>
      <c r="N166" s="182" t="s">
        <v>50</v>
      </c>
      <c r="P166" s="139">
        <f>O166*H166</f>
        <v>0</v>
      </c>
      <c r="Q166" s="139">
        <v>1E-3</v>
      </c>
      <c r="R166" s="139">
        <f>Q166*H166</f>
        <v>1.5396000000000002E-2</v>
      </c>
      <c r="S166" s="139">
        <v>0</v>
      </c>
      <c r="T166" s="140">
        <f>S166*H166</f>
        <v>0</v>
      </c>
      <c r="AR166" s="141" t="s">
        <v>258</v>
      </c>
      <c r="AT166" s="141" t="s">
        <v>304</v>
      </c>
      <c r="AU166" s="141" t="s">
        <v>89</v>
      </c>
      <c r="AY166" s="18" t="s">
        <v>143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8" t="s">
        <v>87</v>
      </c>
      <c r="BK166" s="142">
        <f>ROUND(I166*H166,2)</f>
        <v>0</v>
      </c>
      <c r="BL166" s="18" t="s">
        <v>169</v>
      </c>
      <c r="BM166" s="141" t="s">
        <v>559</v>
      </c>
    </row>
    <row r="167" spans="2:65" s="12" customFormat="1" ht="11.25">
      <c r="B167" s="153"/>
      <c r="D167" s="147" t="s">
        <v>216</v>
      </c>
      <c r="E167" s="154" t="s">
        <v>3</v>
      </c>
      <c r="F167" s="155" t="s">
        <v>555</v>
      </c>
      <c r="H167" s="154" t="s">
        <v>3</v>
      </c>
      <c r="I167" s="156"/>
      <c r="L167" s="153"/>
      <c r="M167" s="157"/>
      <c r="T167" s="158"/>
      <c r="AT167" s="154" t="s">
        <v>216</v>
      </c>
      <c r="AU167" s="154" t="s">
        <v>89</v>
      </c>
      <c r="AV167" s="12" t="s">
        <v>87</v>
      </c>
      <c r="AW167" s="12" t="s">
        <v>40</v>
      </c>
      <c r="AX167" s="12" t="s">
        <v>79</v>
      </c>
      <c r="AY167" s="154" t="s">
        <v>143</v>
      </c>
    </row>
    <row r="168" spans="2:65" s="13" customFormat="1" ht="11.25">
      <c r="B168" s="159"/>
      <c r="D168" s="147" t="s">
        <v>216</v>
      </c>
      <c r="E168" s="160" t="s">
        <v>3</v>
      </c>
      <c r="F168" s="161" t="s">
        <v>560</v>
      </c>
      <c r="H168" s="162">
        <v>15.396000000000001</v>
      </c>
      <c r="I168" s="163"/>
      <c r="L168" s="159"/>
      <c r="M168" s="164"/>
      <c r="T168" s="165"/>
      <c r="AT168" s="160" t="s">
        <v>216</v>
      </c>
      <c r="AU168" s="160" t="s">
        <v>89</v>
      </c>
      <c r="AV168" s="13" t="s">
        <v>89</v>
      </c>
      <c r="AW168" s="13" t="s">
        <v>40</v>
      </c>
      <c r="AX168" s="13" t="s">
        <v>87</v>
      </c>
      <c r="AY168" s="160" t="s">
        <v>143</v>
      </c>
    </row>
    <row r="169" spans="2:65" s="1" customFormat="1" ht="16.5" customHeight="1">
      <c r="B169" s="129"/>
      <c r="C169" s="130" t="s">
        <v>313</v>
      </c>
      <c r="D169" s="130" t="s">
        <v>146</v>
      </c>
      <c r="E169" s="131" t="s">
        <v>561</v>
      </c>
      <c r="F169" s="132" t="s">
        <v>562</v>
      </c>
      <c r="G169" s="133" t="s">
        <v>213</v>
      </c>
      <c r="H169" s="134">
        <v>769.8</v>
      </c>
      <c r="I169" s="135"/>
      <c r="J169" s="136">
        <f>ROUND(I169*H169,2)</f>
        <v>0</v>
      </c>
      <c r="K169" s="132" t="s">
        <v>150</v>
      </c>
      <c r="L169" s="34"/>
      <c r="M169" s="137" t="s">
        <v>3</v>
      </c>
      <c r="N169" s="138" t="s">
        <v>50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169</v>
      </c>
      <c r="AT169" s="141" t="s">
        <v>146</v>
      </c>
      <c r="AU169" s="141" t="s">
        <v>89</v>
      </c>
      <c r="AY169" s="18" t="s">
        <v>143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8" t="s">
        <v>87</v>
      </c>
      <c r="BK169" s="142">
        <f>ROUND(I169*H169,2)</f>
        <v>0</v>
      </c>
      <c r="BL169" s="18" t="s">
        <v>169</v>
      </c>
      <c r="BM169" s="141" t="s">
        <v>563</v>
      </c>
    </row>
    <row r="170" spans="2:65" s="1" customFormat="1" ht="11.25">
      <c r="B170" s="34"/>
      <c r="D170" s="143" t="s">
        <v>153</v>
      </c>
      <c r="F170" s="144" t="s">
        <v>564</v>
      </c>
      <c r="I170" s="145"/>
      <c r="L170" s="34"/>
      <c r="M170" s="146"/>
      <c r="T170" s="55"/>
      <c r="AT170" s="18" t="s">
        <v>153</v>
      </c>
      <c r="AU170" s="18" t="s">
        <v>89</v>
      </c>
    </row>
    <row r="171" spans="2:65" s="11" customFormat="1" ht="22.9" customHeight="1">
      <c r="B171" s="117"/>
      <c r="D171" s="118" t="s">
        <v>78</v>
      </c>
      <c r="E171" s="127" t="s">
        <v>142</v>
      </c>
      <c r="F171" s="127" t="s">
        <v>287</v>
      </c>
      <c r="I171" s="120"/>
      <c r="J171" s="128">
        <f>BK171</f>
        <v>0</v>
      </c>
      <c r="L171" s="117"/>
      <c r="M171" s="122"/>
      <c r="P171" s="123">
        <f>SUM(P172:P182)</f>
        <v>0</v>
      </c>
      <c r="R171" s="123">
        <f>SUM(R172:R182)</f>
        <v>274.81900000000002</v>
      </c>
      <c r="T171" s="124">
        <f>SUM(T172:T182)</f>
        <v>0</v>
      </c>
      <c r="AR171" s="118" t="s">
        <v>87</v>
      </c>
      <c r="AT171" s="125" t="s">
        <v>78</v>
      </c>
      <c r="AU171" s="125" t="s">
        <v>87</v>
      </c>
      <c r="AY171" s="118" t="s">
        <v>143</v>
      </c>
      <c r="BK171" s="126">
        <f>SUM(BK172:BK182)</f>
        <v>0</v>
      </c>
    </row>
    <row r="172" spans="2:65" s="1" customFormat="1" ht="33" customHeight="1">
      <c r="B172" s="129"/>
      <c r="C172" s="130" t="s">
        <v>323</v>
      </c>
      <c r="D172" s="130" t="s">
        <v>146</v>
      </c>
      <c r="E172" s="131" t="s">
        <v>565</v>
      </c>
      <c r="F172" s="132" t="s">
        <v>566</v>
      </c>
      <c r="G172" s="133" t="s">
        <v>213</v>
      </c>
      <c r="H172" s="134">
        <v>1539.6</v>
      </c>
      <c r="I172" s="135"/>
      <c r="J172" s="136">
        <f>ROUND(I172*H172,2)</f>
        <v>0</v>
      </c>
      <c r="K172" s="132" t="s">
        <v>150</v>
      </c>
      <c r="L172" s="34"/>
      <c r="M172" s="137" t="s">
        <v>3</v>
      </c>
      <c r="N172" s="138" t="s">
        <v>50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169</v>
      </c>
      <c r="AT172" s="141" t="s">
        <v>146</v>
      </c>
      <c r="AU172" s="141" t="s">
        <v>89</v>
      </c>
      <c r="AY172" s="18" t="s">
        <v>143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8" t="s">
        <v>87</v>
      </c>
      <c r="BK172" s="142">
        <f>ROUND(I172*H172,2)</f>
        <v>0</v>
      </c>
      <c r="BL172" s="18" t="s">
        <v>169</v>
      </c>
      <c r="BM172" s="141" t="s">
        <v>567</v>
      </c>
    </row>
    <row r="173" spans="2:65" s="1" customFormat="1" ht="11.25">
      <c r="B173" s="34"/>
      <c r="D173" s="143" t="s">
        <v>153</v>
      </c>
      <c r="F173" s="144" t="s">
        <v>568</v>
      </c>
      <c r="I173" s="145"/>
      <c r="L173" s="34"/>
      <c r="M173" s="146"/>
      <c r="T173" s="55"/>
      <c r="AT173" s="18" t="s">
        <v>153</v>
      </c>
      <c r="AU173" s="18" t="s">
        <v>89</v>
      </c>
    </row>
    <row r="174" spans="2:65" s="12" customFormat="1" ht="11.25">
      <c r="B174" s="153"/>
      <c r="D174" s="147" t="s">
        <v>216</v>
      </c>
      <c r="E174" s="154" t="s">
        <v>3</v>
      </c>
      <c r="F174" s="155" t="s">
        <v>569</v>
      </c>
      <c r="H174" s="154" t="s">
        <v>3</v>
      </c>
      <c r="I174" s="156"/>
      <c r="L174" s="153"/>
      <c r="M174" s="157"/>
      <c r="T174" s="158"/>
      <c r="AT174" s="154" t="s">
        <v>216</v>
      </c>
      <c r="AU174" s="154" t="s">
        <v>89</v>
      </c>
      <c r="AV174" s="12" t="s">
        <v>87</v>
      </c>
      <c r="AW174" s="12" t="s">
        <v>40</v>
      </c>
      <c r="AX174" s="12" t="s">
        <v>79</v>
      </c>
      <c r="AY174" s="154" t="s">
        <v>143</v>
      </c>
    </row>
    <row r="175" spans="2:65" s="12" customFormat="1" ht="11.25">
      <c r="B175" s="153"/>
      <c r="D175" s="147" t="s">
        <v>216</v>
      </c>
      <c r="E175" s="154" t="s">
        <v>3</v>
      </c>
      <c r="F175" s="155" t="s">
        <v>532</v>
      </c>
      <c r="H175" s="154" t="s">
        <v>3</v>
      </c>
      <c r="I175" s="156"/>
      <c r="L175" s="153"/>
      <c r="M175" s="157"/>
      <c r="T175" s="158"/>
      <c r="AT175" s="154" t="s">
        <v>216</v>
      </c>
      <c r="AU175" s="154" t="s">
        <v>89</v>
      </c>
      <c r="AV175" s="12" t="s">
        <v>87</v>
      </c>
      <c r="AW175" s="12" t="s">
        <v>40</v>
      </c>
      <c r="AX175" s="12" t="s">
        <v>79</v>
      </c>
      <c r="AY175" s="154" t="s">
        <v>143</v>
      </c>
    </row>
    <row r="176" spans="2:65" s="13" customFormat="1" ht="11.25">
      <c r="B176" s="159"/>
      <c r="D176" s="147" t="s">
        <v>216</v>
      </c>
      <c r="E176" s="160" t="s">
        <v>3</v>
      </c>
      <c r="F176" s="161" t="s">
        <v>570</v>
      </c>
      <c r="H176" s="162">
        <v>1539.6</v>
      </c>
      <c r="I176" s="163"/>
      <c r="L176" s="159"/>
      <c r="M176" s="164"/>
      <c r="T176" s="165"/>
      <c r="AT176" s="160" t="s">
        <v>216</v>
      </c>
      <c r="AU176" s="160" t="s">
        <v>89</v>
      </c>
      <c r="AV176" s="13" t="s">
        <v>89</v>
      </c>
      <c r="AW176" s="13" t="s">
        <v>40</v>
      </c>
      <c r="AX176" s="13" t="s">
        <v>79</v>
      </c>
      <c r="AY176" s="160" t="s">
        <v>143</v>
      </c>
    </row>
    <row r="177" spans="2:65" s="14" customFormat="1" ht="11.25">
      <c r="B177" s="166"/>
      <c r="D177" s="147" t="s">
        <v>216</v>
      </c>
      <c r="E177" s="167" t="s">
        <v>3</v>
      </c>
      <c r="F177" s="168" t="s">
        <v>219</v>
      </c>
      <c r="H177" s="169">
        <v>1539.6</v>
      </c>
      <c r="I177" s="170"/>
      <c r="L177" s="166"/>
      <c r="M177" s="171"/>
      <c r="T177" s="172"/>
      <c r="AT177" s="167" t="s">
        <v>216</v>
      </c>
      <c r="AU177" s="167" t="s">
        <v>89</v>
      </c>
      <c r="AV177" s="14" t="s">
        <v>169</v>
      </c>
      <c r="AW177" s="14" t="s">
        <v>40</v>
      </c>
      <c r="AX177" s="14" t="s">
        <v>87</v>
      </c>
      <c r="AY177" s="167" t="s">
        <v>143</v>
      </c>
    </row>
    <row r="178" spans="2:65" s="1" customFormat="1" ht="16.5" customHeight="1">
      <c r="B178" s="129"/>
      <c r="C178" s="173" t="s">
        <v>326</v>
      </c>
      <c r="D178" s="173" t="s">
        <v>304</v>
      </c>
      <c r="E178" s="174" t="s">
        <v>571</v>
      </c>
      <c r="F178" s="175" t="s">
        <v>572</v>
      </c>
      <c r="G178" s="176" t="s">
        <v>261</v>
      </c>
      <c r="H178" s="177">
        <v>274.81900000000002</v>
      </c>
      <c r="I178" s="178"/>
      <c r="J178" s="179">
        <f>ROUND(I178*H178,2)</f>
        <v>0</v>
      </c>
      <c r="K178" s="175" t="s">
        <v>150</v>
      </c>
      <c r="L178" s="180"/>
      <c r="M178" s="181" t="s">
        <v>3</v>
      </c>
      <c r="N178" s="182" t="s">
        <v>50</v>
      </c>
      <c r="P178" s="139">
        <f>O178*H178</f>
        <v>0</v>
      </c>
      <c r="Q178" s="139">
        <v>1</v>
      </c>
      <c r="R178" s="139">
        <f>Q178*H178</f>
        <v>274.81900000000002</v>
      </c>
      <c r="S178" s="139">
        <v>0</v>
      </c>
      <c r="T178" s="140">
        <f>S178*H178</f>
        <v>0</v>
      </c>
      <c r="AR178" s="141" t="s">
        <v>258</v>
      </c>
      <c r="AT178" s="141" t="s">
        <v>304</v>
      </c>
      <c r="AU178" s="141" t="s">
        <v>89</v>
      </c>
      <c r="AY178" s="18" t="s">
        <v>143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8" t="s">
        <v>87</v>
      </c>
      <c r="BK178" s="142">
        <f>ROUND(I178*H178,2)</f>
        <v>0</v>
      </c>
      <c r="BL178" s="18" t="s">
        <v>169</v>
      </c>
      <c r="BM178" s="141" t="s">
        <v>573</v>
      </c>
    </row>
    <row r="179" spans="2:65" s="1" customFormat="1" ht="19.5">
      <c r="B179" s="34"/>
      <c r="D179" s="147" t="s">
        <v>165</v>
      </c>
      <c r="F179" s="148" t="s">
        <v>574</v>
      </c>
      <c r="I179" s="145"/>
      <c r="L179" s="34"/>
      <c r="M179" s="146"/>
      <c r="T179" s="55"/>
      <c r="AT179" s="18" t="s">
        <v>165</v>
      </c>
      <c r="AU179" s="18" t="s">
        <v>89</v>
      </c>
    </row>
    <row r="180" spans="2:65" s="12" customFormat="1" ht="11.25">
      <c r="B180" s="153"/>
      <c r="D180" s="147" t="s">
        <v>216</v>
      </c>
      <c r="E180" s="154" t="s">
        <v>3</v>
      </c>
      <c r="F180" s="155" t="s">
        <v>575</v>
      </c>
      <c r="H180" s="154" t="s">
        <v>3</v>
      </c>
      <c r="I180" s="156"/>
      <c r="L180" s="153"/>
      <c r="M180" s="157"/>
      <c r="T180" s="158"/>
      <c r="AT180" s="154" t="s">
        <v>216</v>
      </c>
      <c r="AU180" s="154" t="s">
        <v>89</v>
      </c>
      <c r="AV180" s="12" t="s">
        <v>87</v>
      </c>
      <c r="AW180" s="12" t="s">
        <v>40</v>
      </c>
      <c r="AX180" s="12" t="s">
        <v>79</v>
      </c>
      <c r="AY180" s="154" t="s">
        <v>143</v>
      </c>
    </row>
    <row r="181" spans="2:65" s="13" customFormat="1" ht="11.25">
      <c r="B181" s="159"/>
      <c r="D181" s="147" t="s">
        <v>216</v>
      </c>
      <c r="E181" s="160" t="s">
        <v>3</v>
      </c>
      <c r="F181" s="161" t="s">
        <v>576</v>
      </c>
      <c r="H181" s="162">
        <v>274.81900000000002</v>
      </c>
      <c r="I181" s="163"/>
      <c r="L181" s="159"/>
      <c r="M181" s="164"/>
      <c r="T181" s="165"/>
      <c r="AT181" s="160" t="s">
        <v>216</v>
      </c>
      <c r="AU181" s="160" t="s">
        <v>89</v>
      </c>
      <c r="AV181" s="13" t="s">
        <v>89</v>
      </c>
      <c r="AW181" s="13" t="s">
        <v>40</v>
      </c>
      <c r="AX181" s="13" t="s">
        <v>79</v>
      </c>
      <c r="AY181" s="160" t="s">
        <v>143</v>
      </c>
    </row>
    <row r="182" spans="2:65" s="14" customFormat="1" ht="11.25">
      <c r="B182" s="166"/>
      <c r="D182" s="147" t="s">
        <v>216</v>
      </c>
      <c r="E182" s="167" t="s">
        <v>3</v>
      </c>
      <c r="F182" s="168" t="s">
        <v>219</v>
      </c>
      <c r="H182" s="169">
        <v>274.81900000000002</v>
      </c>
      <c r="I182" s="170"/>
      <c r="L182" s="166"/>
      <c r="M182" s="171"/>
      <c r="T182" s="172"/>
      <c r="AT182" s="167" t="s">
        <v>216</v>
      </c>
      <c r="AU182" s="167" t="s">
        <v>89</v>
      </c>
      <c r="AV182" s="14" t="s">
        <v>169</v>
      </c>
      <c r="AW182" s="14" t="s">
        <v>40</v>
      </c>
      <c r="AX182" s="14" t="s">
        <v>87</v>
      </c>
      <c r="AY182" s="167" t="s">
        <v>143</v>
      </c>
    </row>
    <row r="183" spans="2:65" s="11" customFormat="1" ht="22.9" customHeight="1">
      <c r="B183" s="117"/>
      <c r="D183" s="118" t="s">
        <v>78</v>
      </c>
      <c r="E183" s="127" t="s">
        <v>331</v>
      </c>
      <c r="F183" s="127" t="s">
        <v>332</v>
      </c>
      <c r="I183" s="120"/>
      <c r="J183" s="128">
        <f>BK183</f>
        <v>0</v>
      </c>
      <c r="L183" s="117"/>
      <c r="M183" s="122"/>
      <c r="P183" s="123">
        <f>SUM(P184:P190)</f>
        <v>0</v>
      </c>
      <c r="R183" s="123">
        <f>SUM(R184:R190)</f>
        <v>0</v>
      </c>
      <c r="T183" s="124">
        <f>SUM(T184:T190)</f>
        <v>0</v>
      </c>
      <c r="AR183" s="118" t="s">
        <v>87</v>
      </c>
      <c r="AT183" s="125" t="s">
        <v>78</v>
      </c>
      <c r="AU183" s="125" t="s">
        <v>87</v>
      </c>
      <c r="AY183" s="118" t="s">
        <v>143</v>
      </c>
      <c r="BK183" s="126">
        <f>SUM(BK184:BK190)</f>
        <v>0</v>
      </c>
    </row>
    <row r="184" spans="2:65" s="1" customFormat="1" ht="21.75" customHeight="1">
      <c r="B184" s="129"/>
      <c r="C184" s="130" t="s">
        <v>333</v>
      </c>
      <c r="D184" s="130" t="s">
        <v>146</v>
      </c>
      <c r="E184" s="131" t="s">
        <v>334</v>
      </c>
      <c r="F184" s="132" t="s">
        <v>335</v>
      </c>
      <c r="G184" s="133" t="s">
        <v>261</v>
      </c>
      <c r="H184" s="134">
        <v>61.94</v>
      </c>
      <c r="I184" s="135"/>
      <c r="J184" s="136">
        <f>ROUND(I184*H184,2)</f>
        <v>0</v>
      </c>
      <c r="K184" s="132" t="s">
        <v>150</v>
      </c>
      <c r="L184" s="34"/>
      <c r="M184" s="137" t="s">
        <v>3</v>
      </c>
      <c r="N184" s="138" t="s">
        <v>50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169</v>
      </c>
      <c r="AT184" s="141" t="s">
        <v>146</v>
      </c>
      <c r="AU184" s="141" t="s">
        <v>89</v>
      </c>
      <c r="AY184" s="18" t="s">
        <v>143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8" t="s">
        <v>87</v>
      </c>
      <c r="BK184" s="142">
        <f>ROUND(I184*H184,2)</f>
        <v>0</v>
      </c>
      <c r="BL184" s="18" t="s">
        <v>169</v>
      </c>
      <c r="BM184" s="141" t="s">
        <v>577</v>
      </c>
    </row>
    <row r="185" spans="2:65" s="1" customFormat="1" ht="11.25">
      <c r="B185" s="34"/>
      <c r="D185" s="143" t="s">
        <v>153</v>
      </c>
      <c r="F185" s="144" t="s">
        <v>337</v>
      </c>
      <c r="I185" s="145"/>
      <c r="L185" s="34"/>
      <c r="M185" s="146"/>
      <c r="T185" s="55"/>
      <c r="AT185" s="18" t="s">
        <v>153</v>
      </c>
      <c r="AU185" s="18" t="s">
        <v>89</v>
      </c>
    </row>
    <row r="186" spans="2:65" s="1" customFormat="1" ht="24.2" customHeight="1">
      <c r="B186" s="129"/>
      <c r="C186" s="130" t="s">
        <v>338</v>
      </c>
      <c r="D186" s="130" t="s">
        <v>146</v>
      </c>
      <c r="E186" s="131" t="s">
        <v>339</v>
      </c>
      <c r="F186" s="132" t="s">
        <v>340</v>
      </c>
      <c r="G186" s="133" t="s">
        <v>261</v>
      </c>
      <c r="H186" s="134">
        <v>681.34</v>
      </c>
      <c r="I186" s="135"/>
      <c r="J186" s="136">
        <f>ROUND(I186*H186,2)</f>
        <v>0</v>
      </c>
      <c r="K186" s="132" t="s">
        <v>150</v>
      </c>
      <c r="L186" s="34"/>
      <c r="M186" s="137" t="s">
        <v>3</v>
      </c>
      <c r="N186" s="138" t="s">
        <v>50</v>
      </c>
      <c r="P186" s="139">
        <f>O186*H186</f>
        <v>0</v>
      </c>
      <c r="Q186" s="139">
        <v>0</v>
      </c>
      <c r="R186" s="139">
        <f>Q186*H186</f>
        <v>0</v>
      </c>
      <c r="S186" s="139">
        <v>0</v>
      </c>
      <c r="T186" s="140">
        <f>S186*H186</f>
        <v>0</v>
      </c>
      <c r="AR186" s="141" t="s">
        <v>169</v>
      </c>
      <c r="AT186" s="141" t="s">
        <v>146</v>
      </c>
      <c r="AU186" s="141" t="s">
        <v>89</v>
      </c>
      <c r="AY186" s="18" t="s">
        <v>143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8" t="s">
        <v>87</v>
      </c>
      <c r="BK186" s="142">
        <f>ROUND(I186*H186,2)</f>
        <v>0</v>
      </c>
      <c r="BL186" s="18" t="s">
        <v>169</v>
      </c>
      <c r="BM186" s="141" t="s">
        <v>578</v>
      </c>
    </row>
    <row r="187" spans="2:65" s="1" customFormat="1" ht="11.25">
      <c r="B187" s="34"/>
      <c r="D187" s="143" t="s">
        <v>153</v>
      </c>
      <c r="F187" s="144" t="s">
        <v>342</v>
      </c>
      <c r="I187" s="145"/>
      <c r="L187" s="34"/>
      <c r="M187" s="146"/>
      <c r="T187" s="55"/>
      <c r="AT187" s="18" t="s">
        <v>153</v>
      </c>
      <c r="AU187" s="18" t="s">
        <v>89</v>
      </c>
    </row>
    <row r="188" spans="2:65" s="12" customFormat="1" ht="11.25">
      <c r="B188" s="153"/>
      <c r="D188" s="147" t="s">
        <v>216</v>
      </c>
      <c r="E188" s="154" t="s">
        <v>3</v>
      </c>
      <c r="F188" s="155" t="s">
        <v>343</v>
      </c>
      <c r="H188" s="154" t="s">
        <v>3</v>
      </c>
      <c r="I188" s="156"/>
      <c r="L188" s="153"/>
      <c r="M188" s="157"/>
      <c r="T188" s="158"/>
      <c r="AT188" s="154" t="s">
        <v>216</v>
      </c>
      <c r="AU188" s="154" t="s">
        <v>89</v>
      </c>
      <c r="AV188" s="12" t="s">
        <v>87</v>
      </c>
      <c r="AW188" s="12" t="s">
        <v>40</v>
      </c>
      <c r="AX188" s="12" t="s">
        <v>79</v>
      </c>
      <c r="AY188" s="154" t="s">
        <v>143</v>
      </c>
    </row>
    <row r="189" spans="2:65" s="13" customFormat="1" ht="11.25">
      <c r="B189" s="159"/>
      <c r="D189" s="147" t="s">
        <v>216</v>
      </c>
      <c r="E189" s="160" t="s">
        <v>3</v>
      </c>
      <c r="F189" s="161" t="s">
        <v>579</v>
      </c>
      <c r="H189" s="162">
        <v>681.34</v>
      </c>
      <c r="I189" s="163"/>
      <c r="L189" s="159"/>
      <c r="M189" s="164"/>
      <c r="T189" s="165"/>
      <c r="AT189" s="160" t="s">
        <v>216</v>
      </c>
      <c r="AU189" s="160" t="s">
        <v>89</v>
      </c>
      <c r="AV189" s="13" t="s">
        <v>89</v>
      </c>
      <c r="AW189" s="13" t="s">
        <v>40</v>
      </c>
      <c r="AX189" s="13" t="s">
        <v>79</v>
      </c>
      <c r="AY189" s="160" t="s">
        <v>143</v>
      </c>
    </row>
    <row r="190" spans="2:65" s="14" customFormat="1" ht="11.25">
      <c r="B190" s="166"/>
      <c r="D190" s="147" t="s">
        <v>216</v>
      </c>
      <c r="E190" s="167" t="s">
        <v>3</v>
      </c>
      <c r="F190" s="168" t="s">
        <v>219</v>
      </c>
      <c r="H190" s="169">
        <v>681.34</v>
      </c>
      <c r="I190" s="170"/>
      <c r="L190" s="166"/>
      <c r="M190" s="171"/>
      <c r="T190" s="172"/>
      <c r="AT190" s="167" t="s">
        <v>216</v>
      </c>
      <c r="AU190" s="167" t="s">
        <v>89</v>
      </c>
      <c r="AV190" s="14" t="s">
        <v>169</v>
      </c>
      <c r="AW190" s="14" t="s">
        <v>40</v>
      </c>
      <c r="AX190" s="14" t="s">
        <v>87</v>
      </c>
      <c r="AY190" s="167" t="s">
        <v>143</v>
      </c>
    </row>
    <row r="191" spans="2:65" s="11" customFormat="1" ht="22.9" customHeight="1">
      <c r="B191" s="117"/>
      <c r="D191" s="118" t="s">
        <v>78</v>
      </c>
      <c r="E191" s="127" t="s">
        <v>345</v>
      </c>
      <c r="F191" s="127" t="s">
        <v>346</v>
      </c>
      <c r="I191" s="120"/>
      <c r="J191" s="128">
        <f>BK191</f>
        <v>0</v>
      </c>
      <c r="L191" s="117"/>
      <c r="M191" s="122"/>
      <c r="P191" s="123">
        <f>SUM(P192:P193)</f>
        <v>0</v>
      </c>
      <c r="R191" s="123">
        <f>SUM(R192:R193)</f>
        <v>0</v>
      </c>
      <c r="T191" s="124">
        <f>SUM(T192:T193)</f>
        <v>0</v>
      </c>
      <c r="AR191" s="118" t="s">
        <v>87</v>
      </c>
      <c r="AT191" s="125" t="s">
        <v>78</v>
      </c>
      <c r="AU191" s="125" t="s">
        <v>87</v>
      </c>
      <c r="AY191" s="118" t="s">
        <v>143</v>
      </c>
      <c r="BK191" s="126">
        <f>SUM(BK192:BK193)</f>
        <v>0</v>
      </c>
    </row>
    <row r="192" spans="2:65" s="1" customFormat="1" ht="24.2" customHeight="1">
      <c r="B192" s="129"/>
      <c r="C192" s="130" t="s">
        <v>8</v>
      </c>
      <c r="D192" s="130" t="s">
        <v>146</v>
      </c>
      <c r="E192" s="131" t="s">
        <v>580</v>
      </c>
      <c r="F192" s="132" t="s">
        <v>581</v>
      </c>
      <c r="G192" s="133" t="s">
        <v>261</v>
      </c>
      <c r="H192" s="134">
        <v>274.85700000000003</v>
      </c>
      <c r="I192" s="135"/>
      <c r="J192" s="136">
        <f>ROUND(I192*H192,2)</f>
        <v>0</v>
      </c>
      <c r="K192" s="132" t="s">
        <v>150</v>
      </c>
      <c r="L192" s="34"/>
      <c r="M192" s="137" t="s">
        <v>3</v>
      </c>
      <c r="N192" s="138" t="s">
        <v>50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169</v>
      </c>
      <c r="AT192" s="141" t="s">
        <v>146</v>
      </c>
      <c r="AU192" s="141" t="s">
        <v>89</v>
      </c>
      <c r="AY192" s="18" t="s">
        <v>143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8" t="s">
        <v>87</v>
      </c>
      <c r="BK192" s="142">
        <f>ROUND(I192*H192,2)</f>
        <v>0</v>
      </c>
      <c r="BL192" s="18" t="s">
        <v>169</v>
      </c>
      <c r="BM192" s="141" t="s">
        <v>582</v>
      </c>
    </row>
    <row r="193" spans="2:47" s="1" customFormat="1" ht="11.25">
      <c r="B193" s="34"/>
      <c r="D193" s="143" t="s">
        <v>153</v>
      </c>
      <c r="F193" s="144" t="s">
        <v>583</v>
      </c>
      <c r="I193" s="145"/>
      <c r="L193" s="34"/>
      <c r="M193" s="149"/>
      <c r="N193" s="150"/>
      <c r="O193" s="150"/>
      <c r="P193" s="150"/>
      <c r="Q193" s="150"/>
      <c r="R193" s="150"/>
      <c r="S193" s="150"/>
      <c r="T193" s="151"/>
      <c r="AT193" s="18" t="s">
        <v>153</v>
      </c>
      <c r="AU193" s="18" t="s">
        <v>89</v>
      </c>
    </row>
    <row r="194" spans="2:47" s="1" customFormat="1" ht="6.95" customHeight="1"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34"/>
    </row>
  </sheetData>
  <autoFilter ref="C83:K193" xr:uid="{00000000-0009-0000-0000-000004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400-000000000000}"/>
    <hyperlink ref="F93" r:id="rId2" xr:uid="{00000000-0004-0000-0400-000001000000}"/>
    <hyperlink ref="F99" r:id="rId3" xr:uid="{00000000-0004-0000-0400-000002000000}"/>
    <hyperlink ref="F115" r:id="rId4" xr:uid="{00000000-0004-0000-0400-000003000000}"/>
    <hyperlink ref="F122" r:id="rId5" xr:uid="{00000000-0004-0000-0400-000004000000}"/>
    <hyperlink ref="F127" r:id="rId6" xr:uid="{00000000-0004-0000-0400-000005000000}"/>
    <hyperlink ref="F133" r:id="rId7" xr:uid="{00000000-0004-0000-0400-000006000000}"/>
    <hyperlink ref="F140" r:id="rId8" xr:uid="{00000000-0004-0000-0400-000007000000}"/>
    <hyperlink ref="F145" r:id="rId9" xr:uid="{00000000-0004-0000-0400-000008000000}"/>
    <hyperlink ref="F152" r:id="rId10" xr:uid="{00000000-0004-0000-0400-000009000000}"/>
    <hyperlink ref="F158" r:id="rId11" xr:uid="{00000000-0004-0000-0400-00000A000000}"/>
    <hyperlink ref="F160" r:id="rId12" xr:uid="{00000000-0004-0000-0400-00000B000000}"/>
    <hyperlink ref="F162" r:id="rId13" xr:uid="{00000000-0004-0000-0400-00000C000000}"/>
    <hyperlink ref="F170" r:id="rId14" xr:uid="{00000000-0004-0000-0400-00000D000000}"/>
    <hyperlink ref="F173" r:id="rId15" xr:uid="{00000000-0004-0000-0400-00000E000000}"/>
    <hyperlink ref="F185" r:id="rId16" xr:uid="{00000000-0004-0000-0400-00000F000000}"/>
    <hyperlink ref="F187" r:id="rId17" xr:uid="{00000000-0004-0000-0400-000010000000}"/>
    <hyperlink ref="F193" r:id="rId18" xr:uid="{00000000-0004-0000-04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85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23" t="s">
        <v>6</v>
      </c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8" t="s">
        <v>102</v>
      </c>
      <c r="AZ2" s="152" t="s">
        <v>584</v>
      </c>
      <c r="BA2" s="152" t="s">
        <v>585</v>
      </c>
      <c r="BB2" s="152" t="s">
        <v>196</v>
      </c>
      <c r="BC2" s="152" t="s">
        <v>586</v>
      </c>
      <c r="BD2" s="152" t="s">
        <v>89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  <c r="AZ3" s="152" t="s">
        <v>587</v>
      </c>
      <c r="BA3" s="152" t="s">
        <v>588</v>
      </c>
      <c r="BB3" s="152" t="s">
        <v>196</v>
      </c>
      <c r="BC3" s="152" t="s">
        <v>458</v>
      </c>
      <c r="BD3" s="152" t="s">
        <v>89</v>
      </c>
    </row>
    <row r="4" spans="2:56" ht="24.95" customHeight="1">
      <c r="B4" s="21"/>
      <c r="D4" s="22" t="s">
        <v>116</v>
      </c>
      <c r="L4" s="21"/>
      <c r="M4" s="87" t="s">
        <v>11</v>
      </c>
      <c r="AT4" s="18" t="s">
        <v>4</v>
      </c>
      <c r="AZ4" s="152" t="s">
        <v>589</v>
      </c>
      <c r="BA4" s="152" t="s">
        <v>590</v>
      </c>
      <c r="BB4" s="152" t="s">
        <v>196</v>
      </c>
      <c r="BC4" s="152" t="s">
        <v>591</v>
      </c>
      <c r="BD4" s="152" t="s">
        <v>89</v>
      </c>
    </row>
    <row r="5" spans="2:56" ht="6.95" customHeight="1">
      <c r="B5" s="21"/>
      <c r="L5" s="21"/>
      <c r="AZ5" s="152" t="s">
        <v>592</v>
      </c>
      <c r="BA5" s="152" t="s">
        <v>590</v>
      </c>
      <c r="BB5" s="152" t="s">
        <v>196</v>
      </c>
      <c r="BC5" s="152" t="s">
        <v>593</v>
      </c>
      <c r="BD5" s="152" t="s">
        <v>89</v>
      </c>
    </row>
    <row r="6" spans="2:56" ht="12" customHeight="1">
      <c r="B6" s="21"/>
      <c r="D6" s="28" t="s">
        <v>17</v>
      </c>
      <c r="L6" s="21"/>
      <c r="AZ6" s="152" t="s">
        <v>198</v>
      </c>
      <c r="BA6" s="152" t="s">
        <v>594</v>
      </c>
      <c r="BB6" s="152" t="s">
        <v>196</v>
      </c>
      <c r="BC6" s="152" t="s">
        <v>595</v>
      </c>
      <c r="BD6" s="152" t="s">
        <v>89</v>
      </c>
    </row>
    <row r="7" spans="2:56" ht="16.5" customHeight="1">
      <c r="B7" s="21"/>
      <c r="E7" s="324" t="str">
        <f>'Rekapitulace stavby'!K6</f>
        <v>Rekonstrukce Předzámčí, Kostelec nad Černými lesy</v>
      </c>
      <c r="F7" s="325"/>
      <c r="G7" s="325"/>
      <c r="H7" s="325"/>
      <c r="L7" s="21"/>
    </row>
    <row r="8" spans="2:56" s="1" customFormat="1" ht="12" customHeight="1">
      <c r="B8" s="34"/>
      <c r="D8" s="28" t="s">
        <v>117</v>
      </c>
      <c r="L8" s="34"/>
    </row>
    <row r="9" spans="2:56" s="1" customFormat="1" ht="16.5" customHeight="1">
      <c r="B9" s="34"/>
      <c r="E9" s="286" t="s">
        <v>596</v>
      </c>
      <c r="F9" s="326"/>
      <c r="G9" s="326"/>
      <c r="H9" s="326"/>
      <c r="L9" s="34"/>
    </row>
    <row r="10" spans="2:56" s="1" customFormat="1" ht="11.25">
      <c r="B10" s="34"/>
      <c r="L10" s="34"/>
    </row>
    <row r="11" spans="2:56" s="1" customFormat="1" ht="12" customHeight="1">
      <c r="B11" s="34"/>
      <c r="D11" s="28" t="s">
        <v>19</v>
      </c>
      <c r="F11" s="26" t="s">
        <v>3</v>
      </c>
      <c r="I11" s="28" t="s">
        <v>21</v>
      </c>
      <c r="J11" s="26" t="s">
        <v>3</v>
      </c>
      <c r="L11" s="34"/>
    </row>
    <row r="12" spans="2:5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6. 7. 2025</v>
      </c>
      <c r="L12" s="34"/>
    </row>
    <row r="13" spans="2:56" s="1" customFormat="1" ht="10.9" customHeight="1">
      <c r="B13" s="34"/>
      <c r="L13" s="34"/>
    </row>
    <row r="14" spans="2:5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5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5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7" t="str">
        <f>'Rekapitulace stavby'!E14</f>
        <v>Vyplň údaj</v>
      </c>
      <c r="F18" s="307"/>
      <c r="G18" s="307"/>
      <c r="H18" s="30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41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43</v>
      </c>
      <c r="L26" s="34"/>
    </row>
    <row r="27" spans="2:12" s="7" customFormat="1" ht="47.25" customHeight="1">
      <c r="B27" s="88"/>
      <c r="E27" s="312" t="s">
        <v>44</v>
      </c>
      <c r="F27" s="312"/>
      <c r="G27" s="312"/>
      <c r="H27" s="31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45</v>
      </c>
      <c r="J30" s="65">
        <f>ROUND(J90,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47</v>
      </c>
      <c r="I32" s="37" t="s">
        <v>46</v>
      </c>
      <c r="J32" s="37" t="s">
        <v>48</v>
      </c>
      <c r="L32" s="34"/>
    </row>
    <row r="33" spans="2:12" s="1" customFormat="1" ht="14.45" customHeight="1">
      <c r="B33" s="34"/>
      <c r="D33" s="54" t="s">
        <v>49</v>
      </c>
      <c r="E33" s="28" t="s">
        <v>50</v>
      </c>
      <c r="F33" s="90">
        <f>ROUND((SUM(BE90:BE853)),  2)</f>
        <v>0</v>
      </c>
      <c r="I33" s="91">
        <v>0.21</v>
      </c>
      <c r="J33" s="90">
        <f>ROUND(((SUM(BE90:BE853))*I33),  2)</f>
        <v>0</v>
      </c>
      <c r="L33" s="34"/>
    </row>
    <row r="34" spans="2:12" s="1" customFormat="1" ht="14.45" customHeight="1">
      <c r="B34" s="34"/>
      <c r="E34" s="28" t="s">
        <v>51</v>
      </c>
      <c r="F34" s="90">
        <f>ROUND((SUM(BF90:BF853)),  2)</f>
        <v>0</v>
      </c>
      <c r="I34" s="91">
        <v>0.12</v>
      </c>
      <c r="J34" s="90">
        <f>ROUND(((SUM(BF90:BF853))*I34),  2)</f>
        <v>0</v>
      </c>
      <c r="L34" s="34"/>
    </row>
    <row r="35" spans="2:12" s="1" customFormat="1" ht="14.45" hidden="1" customHeight="1">
      <c r="B35" s="34"/>
      <c r="E35" s="28" t="s">
        <v>52</v>
      </c>
      <c r="F35" s="90">
        <f>ROUND((SUM(BG90:BG853)),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53</v>
      </c>
      <c r="F36" s="90">
        <f>ROUND((SUM(BH90:BH853)),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54</v>
      </c>
      <c r="F37" s="90">
        <f>ROUND((SUM(BI90:BI853)),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55</v>
      </c>
      <c r="E39" s="56"/>
      <c r="F39" s="56"/>
      <c r="G39" s="94" t="s">
        <v>56</v>
      </c>
      <c r="H39" s="95" t="s">
        <v>57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119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17</v>
      </c>
      <c r="L47" s="34"/>
    </row>
    <row r="48" spans="2:12" s="1" customFormat="1" ht="16.5" customHeight="1">
      <c r="B48" s="34"/>
      <c r="E48" s="324" t="str">
        <f>E7</f>
        <v>Rekonstrukce Předzámčí, Kostelec nad Černými lesy</v>
      </c>
      <c r="F48" s="325"/>
      <c r="G48" s="325"/>
      <c r="H48" s="325"/>
      <c r="L48" s="34"/>
    </row>
    <row r="49" spans="2:47" s="1" customFormat="1" ht="12" customHeight="1">
      <c r="B49" s="34"/>
      <c r="C49" s="28" t="s">
        <v>117</v>
      </c>
      <c r="L49" s="34"/>
    </row>
    <row r="50" spans="2:47" s="1" customFormat="1" ht="16.5" customHeight="1">
      <c r="B50" s="34"/>
      <c r="E50" s="286" t="str">
        <f>E9</f>
        <v>SO05 - Prvky odvodnění</v>
      </c>
      <c r="F50" s="326"/>
      <c r="G50" s="326"/>
      <c r="H50" s="326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p.č. 2568, k.ú. Kostelec n.Č.l.</v>
      </c>
      <c r="I52" s="28" t="s">
        <v>24</v>
      </c>
      <c r="J52" s="51" t="str">
        <f>IF(J12="","",J12)</f>
        <v>6. 7. 2025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Lesy ČZU, ČZU v Praze</v>
      </c>
      <c r="I54" s="28" t="s">
        <v>38</v>
      </c>
      <c r="J54" s="32" t="str">
        <f>E21</f>
        <v>atelier 322,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41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120</v>
      </c>
      <c r="D57" s="92"/>
      <c r="E57" s="92"/>
      <c r="F57" s="92"/>
      <c r="G57" s="92"/>
      <c r="H57" s="92"/>
      <c r="I57" s="92"/>
      <c r="J57" s="99" t="s">
        <v>121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77</v>
      </c>
      <c r="J59" s="65">
        <f>J90</f>
        <v>0</v>
      </c>
      <c r="L59" s="34"/>
      <c r="AU59" s="18" t="s">
        <v>122</v>
      </c>
    </row>
    <row r="60" spans="2:47" s="8" customFormat="1" ht="24.95" customHeight="1">
      <c r="B60" s="101"/>
      <c r="D60" s="102" t="s">
        <v>202</v>
      </c>
      <c r="E60" s="103"/>
      <c r="F60" s="103"/>
      <c r="G60" s="103"/>
      <c r="H60" s="103"/>
      <c r="I60" s="103"/>
      <c r="J60" s="104">
        <f>J91</f>
        <v>0</v>
      </c>
      <c r="L60" s="101"/>
    </row>
    <row r="61" spans="2:47" s="9" customFormat="1" ht="19.899999999999999" customHeight="1">
      <c r="B61" s="105"/>
      <c r="D61" s="106" t="s">
        <v>203</v>
      </c>
      <c r="E61" s="107"/>
      <c r="F61" s="107"/>
      <c r="G61" s="107"/>
      <c r="H61" s="107"/>
      <c r="I61" s="107"/>
      <c r="J61" s="108">
        <f>J92</f>
        <v>0</v>
      </c>
      <c r="L61" s="105"/>
    </row>
    <row r="62" spans="2:47" s="9" customFormat="1" ht="19.899999999999999" customHeight="1">
      <c r="B62" s="105"/>
      <c r="D62" s="106" t="s">
        <v>597</v>
      </c>
      <c r="E62" s="107"/>
      <c r="F62" s="107"/>
      <c r="G62" s="107"/>
      <c r="H62" s="107"/>
      <c r="I62" s="107"/>
      <c r="J62" s="108">
        <f>J281</f>
        <v>0</v>
      </c>
      <c r="L62" s="105"/>
    </row>
    <row r="63" spans="2:47" s="9" customFormat="1" ht="19.899999999999999" customHeight="1">
      <c r="B63" s="105"/>
      <c r="D63" s="106" t="s">
        <v>598</v>
      </c>
      <c r="E63" s="107"/>
      <c r="F63" s="107"/>
      <c r="G63" s="107"/>
      <c r="H63" s="107"/>
      <c r="I63" s="107"/>
      <c r="J63" s="108">
        <f>J293</f>
        <v>0</v>
      </c>
      <c r="L63" s="105"/>
    </row>
    <row r="64" spans="2:47" s="9" customFormat="1" ht="19.899999999999999" customHeight="1">
      <c r="B64" s="105"/>
      <c r="D64" s="106" t="s">
        <v>599</v>
      </c>
      <c r="E64" s="107"/>
      <c r="F64" s="107"/>
      <c r="G64" s="107"/>
      <c r="H64" s="107"/>
      <c r="I64" s="107"/>
      <c r="J64" s="108">
        <f>J305</f>
        <v>0</v>
      </c>
      <c r="L64" s="105"/>
    </row>
    <row r="65" spans="2:12" s="9" customFormat="1" ht="19.899999999999999" customHeight="1">
      <c r="B65" s="105"/>
      <c r="D65" s="106" t="s">
        <v>600</v>
      </c>
      <c r="E65" s="107"/>
      <c r="F65" s="107"/>
      <c r="G65" s="107"/>
      <c r="H65" s="107"/>
      <c r="I65" s="107"/>
      <c r="J65" s="108">
        <f>J476</f>
        <v>0</v>
      </c>
      <c r="L65" s="105"/>
    </row>
    <row r="66" spans="2:12" s="9" customFormat="1" ht="19.899999999999999" customHeight="1">
      <c r="B66" s="105"/>
      <c r="D66" s="106" t="s">
        <v>205</v>
      </c>
      <c r="E66" s="107"/>
      <c r="F66" s="107"/>
      <c r="G66" s="107"/>
      <c r="H66" s="107"/>
      <c r="I66" s="107"/>
      <c r="J66" s="108">
        <f>J758</f>
        <v>0</v>
      </c>
      <c r="L66" s="105"/>
    </row>
    <row r="67" spans="2:12" s="9" customFormat="1" ht="19.899999999999999" customHeight="1">
      <c r="B67" s="105"/>
      <c r="D67" s="106" t="s">
        <v>206</v>
      </c>
      <c r="E67" s="107"/>
      <c r="F67" s="107"/>
      <c r="G67" s="107"/>
      <c r="H67" s="107"/>
      <c r="I67" s="107"/>
      <c r="J67" s="108">
        <f>J819</f>
        <v>0</v>
      </c>
      <c r="L67" s="105"/>
    </row>
    <row r="68" spans="2:12" s="9" customFormat="1" ht="19.899999999999999" customHeight="1">
      <c r="B68" s="105"/>
      <c r="D68" s="106" t="s">
        <v>207</v>
      </c>
      <c r="E68" s="107"/>
      <c r="F68" s="107"/>
      <c r="G68" s="107"/>
      <c r="H68" s="107"/>
      <c r="I68" s="107"/>
      <c r="J68" s="108">
        <f>J833</f>
        <v>0</v>
      </c>
      <c r="L68" s="105"/>
    </row>
    <row r="69" spans="2:12" s="8" customFormat="1" ht="24.95" customHeight="1">
      <c r="B69" s="101"/>
      <c r="D69" s="102" t="s">
        <v>601</v>
      </c>
      <c r="E69" s="103"/>
      <c r="F69" s="103"/>
      <c r="G69" s="103"/>
      <c r="H69" s="103"/>
      <c r="I69" s="103"/>
      <c r="J69" s="104">
        <f>J838</f>
        <v>0</v>
      </c>
      <c r="L69" s="101"/>
    </row>
    <row r="70" spans="2:12" s="9" customFormat="1" ht="19.899999999999999" customHeight="1">
      <c r="B70" s="105"/>
      <c r="D70" s="106" t="s">
        <v>602</v>
      </c>
      <c r="E70" s="107"/>
      <c r="F70" s="107"/>
      <c r="G70" s="107"/>
      <c r="H70" s="107"/>
      <c r="I70" s="107"/>
      <c r="J70" s="108">
        <f>J839</f>
        <v>0</v>
      </c>
      <c r="L70" s="105"/>
    </row>
    <row r="71" spans="2:12" s="1" customFormat="1" ht="21.75" customHeight="1">
      <c r="B71" s="34"/>
      <c r="L71" s="34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4"/>
    </row>
    <row r="76" spans="2:12" s="1" customFormat="1" ht="6.9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4"/>
    </row>
    <row r="77" spans="2:12" s="1" customFormat="1" ht="24.95" customHeight="1">
      <c r="B77" s="34"/>
      <c r="C77" s="22" t="s">
        <v>129</v>
      </c>
      <c r="L77" s="34"/>
    </row>
    <row r="78" spans="2:12" s="1" customFormat="1" ht="6.95" customHeight="1">
      <c r="B78" s="34"/>
      <c r="L78" s="34"/>
    </row>
    <row r="79" spans="2:12" s="1" customFormat="1" ht="12" customHeight="1">
      <c r="B79" s="34"/>
      <c r="C79" s="28" t="s">
        <v>17</v>
      </c>
      <c r="L79" s="34"/>
    </row>
    <row r="80" spans="2:12" s="1" customFormat="1" ht="16.5" customHeight="1">
      <c r="B80" s="34"/>
      <c r="E80" s="324" t="str">
        <f>E7</f>
        <v>Rekonstrukce Předzámčí, Kostelec nad Černými lesy</v>
      </c>
      <c r="F80" s="325"/>
      <c r="G80" s="325"/>
      <c r="H80" s="325"/>
      <c r="L80" s="34"/>
    </row>
    <row r="81" spans="2:65" s="1" customFormat="1" ht="12" customHeight="1">
      <c r="B81" s="34"/>
      <c r="C81" s="28" t="s">
        <v>117</v>
      </c>
      <c r="L81" s="34"/>
    </row>
    <row r="82" spans="2:65" s="1" customFormat="1" ht="16.5" customHeight="1">
      <c r="B82" s="34"/>
      <c r="E82" s="286" t="str">
        <f>E9</f>
        <v>SO05 - Prvky odvodnění</v>
      </c>
      <c r="F82" s="326"/>
      <c r="G82" s="326"/>
      <c r="H82" s="326"/>
      <c r="L82" s="34"/>
    </row>
    <row r="83" spans="2:65" s="1" customFormat="1" ht="6.95" customHeight="1">
      <c r="B83" s="34"/>
      <c r="L83" s="34"/>
    </row>
    <row r="84" spans="2:65" s="1" customFormat="1" ht="12" customHeight="1">
      <c r="B84" s="34"/>
      <c r="C84" s="28" t="s">
        <v>22</v>
      </c>
      <c r="F84" s="26" t="str">
        <f>F12</f>
        <v>p.č. 2568, k.ú. Kostelec n.Č.l.</v>
      </c>
      <c r="I84" s="28" t="s">
        <v>24</v>
      </c>
      <c r="J84" s="51" t="str">
        <f>IF(J12="","",J12)</f>
        <v>6. 7. 2025</v>
      </c>
      <c r="L84" s="34"/>
    </row>
    <row r="85" spans="2:65" s="1" customFormat="1" ht="6.95" customHeight="1">
      <c r="B85" s="34"/>
      <c r="L85" s="34"/>
    </row>
    <row r="86" spans="2:65" s="1" customFormat="1" ht="15.2" customHeight="1">
      <c r="B86" s="34"/>
      <c r="C86" s="28" t="s">
        <v>30</v>
      </c>
      <c r="F86" s="26" t="str">
        <f>E15</f>
        <v>Lesy ČZU, ČZU v Praze</v>
      </c>
      <c r="I86" s="28" t="s">
        <v>38</v>
      </c>
      <c r="J86" s="32" t="str">
        <f>E21</f>
        <v>atelier 322, s.r.o.</v>
      </c>
      <c r="L86" s="34"/>
    </row>
    <row r="87" spans="2:65" s="1" customFormat="1" ht="15.2" customHeight="1">
      <c r="B87" s="34"/>
      <c r="C87" s="28" t="s">
        <v>36</v>
      </c>
      <c r="F87" s="26" t="str">
        <f>IF(E18="","",E18)</f>
        <v>Vyplň údaj</v>
      </c>
      <c r="I87" s="28" t="s">
        <v>41</v>
      </c>
      <c r="J87" s="32" t="str">
        <f>E24</f>
        <v xml:space="preserve"> </v>
      </c>
      <c r="L87" s="34"/>
    </row>
    <row r="88" spans="2:65" s="1" customFormat="1" ht="10.35" customHeight="1">
      <c r="B88" s="34"/>
      <c r="L88" s="34"/>
    </row>
    <row r="89" spans="2:65" s="10" customFormat="1" ht="29.25" customHeight="1">
      <c r="B89" s="109"/>
      <c r="C89" s="110" t="s">
        <v>130</v>
      </c>
      <c r="D89" s="111" t="s">
        <v>64</v>
      </c>
      <c r="E89" s="111" t="s">
        <v>60</v>
      </c>
      <c r="F89" s="111" t="s">
        <v>61</v>
      </c>
      <c r="G89" s="111" t="s">
        <v>131</v>
      </c>
      <c r="H89" s="111" t="s">
        <v>132</v>
      </c>
      <c r="I89" s="111" t="s">
        <v>133</v>
      </c>
      <c r="J89" s="111" t="s">
        <v>121</v>
      </c>
      <c r="K89" s="112" t="s">
        <v>134</v>
      </c>
      <c r="L89" s="109"/>
      <c r="M89" s="58" t="s">
        <v>3</v>
      </c>
      <c r="N89" s="59" t="s">
        <v>49</v>
      </c>
      <c r="O89" s="59" t="s">
        <v>135</v>
      </c>
      <c r="P89" s="59" t="s">
        <v>136</v>
      </c>
      <c r="Q89" s="59" t="s">
        <v>137</v>
      </c>
      <c r="R89" s="59" t="s">
        <v>138</v>
      </c>
      <c r="S89" s="59" t="s">
        <v>139</v>
      </c>
      <c r="T89" s="60" t="s">
        <v>140</v>
      </c>
    </row>
    <row r="90" spans="2:65" s="1" customFormat="1" ht="22.9" customHeight="1">
      <c r="B90" s="34"/>
      <c r="C90" s="63" t="s">
        <v>141</v>
      </c>
      <c r="J90" s="113">
        <f>BK90</f>
        <v>0</v>
      </c>
      <c r="L90" s="34"/>
      <c r="M90" s="61"/>
      <c r="N90" s="52"/>
      <c r="O90" s="52"/>
      <c r="P90" s="114">
        <f>P91+P838</f>
        <v>0</v>
      </c>
      <c r="Q90" s="52"/>
      <c r="R90" s="114">
        <f>R91+R838</f>
        <v>111.73033651000001</v>
      </c>
      <c r="S90" s="52"/>
      <c r="T90" s="115">
        <f>T91+T838</f>
        <v>47.757039999999996</v>
      </c>
      <c r="AT90" s="18" t="s">
        <v>78</v>
      </c>
      <c r="AU90" s="18" t="s">
        <v>122</v>
      </c>
      <c r="BK90" s="116">
        <f>BK91+BK838</f>
        <v>0</v>
      </c>
    </row>
    <row r="91" spans="2:65" s="11" customFormat="1" ht="25.9" customHeight="1">
      <c r="B91" s="117"/>
      <c r="D91" s="118" t="s">
        <v>78</v>
      </c>
      <c r="E91" s="119" t="s">
        <v>208</v>
      </c>
      <c r="F91" s="119" t="s">
        <v>209</v>
      </c>
      <c r="I91" s="120"/>
      <c r="J91" s="121">
        <f>BK91</f>
        <v>0</v>
      </c>
      <c r="L91" s="117"/>
      <c r="M91" s="122"/>
      <c r="P91" s="123">
        <f>P92+P281+P293+P305+P476+P758+P819+P833</f>
        <v>0</v>
      </c>
      <c r="R91" s="123">
        <f>R92+R281+R293+R305+R476+R758+R819+R833</f>
        <v>111.35953651000001</v>
      </c>
      <c r="T91" s="124">
        <f>T92+T281+T293+T305+T476+T758+T819+T833</f>
        <v>47.454999999999998</v>
      </c>
      <c r="AR91" s="118" t="s">
        <v>87</v>
      </c>
      <c r="AT91" s="125" t="s">
        <v>78</v>
      </c>
      <c r="AU91" s="125" t="s">
        <v>79</v>
      </c>
      <c r="AY91" s="118" t="s">
        <v>143</v>
      </c>
      <c r="BK91" s="126">
        <f>BK92+BK281+BK293+BK305+BK476+BK758+BK819+BK833</f>
        <v>0</v>
      </c>
    </row>
    <row r="92" spans="2:65" s="11" customFormat="1" ht="22.9" customHeight="1">
      <c r="B92" s="117"/>
      <c r="D92" s="118" t="s">
        <v>78</v>
      </c>
      <c r="E92" s="127" t="s">
        <v>87</v>
      </c>
      <c r="F92" s="127" t="s">
        <v>210</v>
      </c>
      <c r="I92" s="120"/>
      <c r="J92" s="128">
        <f>BK92</f>
        <v>0</v>
      </c>
      <c r="L92" s="117"/>
      <c r="M92" s="122"/>
      <c r="P92" s="123">
        <f>SUM(P93:P280)</f>
        <v>0</v>
      </c>
      <c r="R92" s="123">
        <f>SUM(R93:R280)</f>
        <v>0.51295692000000004</v>
      </c>
      <c r="T92" s="124">
        <f>SUM(T93:T280)</f>
        <v>0</v>
      </c>
      <c r="AR92" s="118" t="s">
        <v>87</v>
      </c>
      <c r="AT92" s="125" t="s">
        <v>78</v>
      </c>
      <c r="AU92" s="125" t="s">
        <v>87</v>
      </c>
      <c r="AY92" s="118" t="s">
        <v>143</v>
      </c>
      <c r="BK92" s="126">
        <f>SUM(BK93:BK280)</f>
        <v>0</v>
      </c>
    </row>
    <row r="93" spans="2:65" s="1" customFormat="1" ht="24.2" customHeight="1">
      <c r="B93" s="129"/>
      <c r="C93" s="130" t="s">
        <v>87</v>
      </c>
      <c r="D93" s="130" t="s">
        <v>146</v>
      </c>
      <c r="E93" s="131" t="s">
        <v>603</v>
      </c>
      <c r="F93" s="132" t="s">
        <v>604</v>
      </c>
      <c r="G93" s="133" t="s">
        <v>196</v>
      </c>
      <c r="H93" s="134">
        <v>15.827</v>
      </c>
      <c r="I93" s="135"/>
      <c r="J93" s="136">
        <f>ROUND(I93*H93,2)</f>
        <v>0</v>
      </c>
      <c r="K93" s="132" t="s">
        <v>150</v>
      </c>
      <c r="L93" s="34"/>
      <c r="M93" s="137" t="s">
        <v>3</v>
      </c>
      <c r="N93" s="138" t="s">
        <v>50</v>
      </c>
      <c r="P93" s="139">
        <f>O93*H93</f>
        <v>0</v>
      </c>
      <c r="Q93" s="139">
        <v>0</v>
      </c>
      <c r="R93" s="139">
        <f>Q93*H93</f>
        <v>0</v>
      </c>
      <c r="S93" s="139">
        <v>0</v>
      </c>
      <c r="T93" s="140">
        <f>S93*H93</f>
        <v>0</v>
      </c>
      <c r="AR93" s="141" t="s">
        <v>169</v>
      </c>
      <c r="AT93" s="141" t="s">
        <v>146</v>
      </c>
      <c r="AU93" s="141" t="s">
        <v>89</v>
      </c>
      <c r="AY93" s="18" t="s">
        <v>143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8" t="s">
        <v>87</v>
      </c>
      <c r="BK93" s="142">
        <f>ROUND(I93*H93,2)</f>
        <v>0</v>
      </c>
      <c r="BL93" s="18" t="s">
        <v>169</v>
      </c>
      <c r="BM93" s="141" t="s">
        <v>605</v>
      </c>
    </row>
    <row r="94" spans="2:65" s="1" customFormat="1" ht="11.25">
      <c r="B94" s="34"/>
      <c r="D94" s="143" t="s">
        <v>153</v>
      </c>
      <c r="F94" s="144" t="s">
        <v>606</v>
      </c>
      <c r="I94" s="145"/>
      <c r="L94" s="34"/>
      <c r="M94" s="146"/>
      <c r="T94" s="55"/>
      <c r="AT94" s="18" t="s">
        <v>153</v>
      </c>
      <c r="AU94" s="18" t="s">
        <v>89</v>
      </c>
    </row>
    <row r="95" spans="2:65" s="12" customFormat="1" ht="11.25">
      <c r="B95" s="153"/>
      <c r="D95" s="147" t="s">
        <v>216</v>
      </c>
      <c r="E95" s="154" t="s">
        <v>3</v>
      </c>
      <c r="F95" s="155" t="s">
        <v>607</v>
      </c>
      <c r="H95" s="154" t="s">
        <v>3</v>
      </c>
      <c r="I95" s="156"/>
      <c r="L95" s="153"/>
      <c r="M95" s="157"/>
      <c r="T95" s="158"/>
      <c r="AT95" s="154" t="s">
        <v>216</v>
      </c>
      <c r="AU95" s="154" t="s">
        <v>89</v>
      </c>
      <c r="AV95" s="12" t="s">
        <v>87</v>
      </c>
      <c r="AW95" s="12" t="s">
        <v>40</v>
      </c>
      <c r="AX95" s="12" t="s">
        <v>79</v>
      </c>
      <c r="AY95" s="154" t="s">
        <v>143</v>
      </c>
    </row>
    <row r="96" spans="2:65" s="13" customFormat="1" ht="11.25">
      <c r="B96" s="159"/>
      <c r="D96" s="147" t="s">
        <v>216</v>
      </c>
      <c r="E96" s="160" t="s">
        <v>3</v>
      </c>
      <c r="F96" s="161" t="s">
        <v>608</v>
      </c>
      <c r="H96" s="162">
        <v>15.827</v>
      </c>
      <c r="I96" s="163"/>
      <c r="L96" s="159"/>
      <c r="M96" s="164"/>
      <c r="T96" s="165"/>
      <c r="AT96" s="160" t="s">
        <v>216</v>
      </c>
      <c r="AU96" s="160" t="s">
        <v>89</v>
      </c>
      <c r="AV96" s="13" t="s">
        <v>89</v>
      </c>
      <c r="AW96" s="13" t="s">
        <v>40</v>
      </c>
      <c r="AX96" s="13" t="s">
        <v>79</v>
      </c>
      <c r="AY96" s="160" t="s">
        <v>143</v>
      </c>
    </row>
    <row r="97" spans="2:65" s="14" customFormat="1" ht="11.25">
      <c r="B97" s="166"/>
      <c r="D97" s="147" t="s">
        <v>216</v>
      </c>
      <c r="E97" s="167" t="s">
        <v>584</v>
      </c>
      <c r="F97" s="168" t="s">
        <v>219</v>
      </c>
      <c r="H97" s="169">
        <v>15.827</v>
      </c>
      <c r="I97" s="170"/>
      <c r="L97" s="166"/>
      <c r="M97" s="171"/>
      <c r="T97" s="172"/>
      <c r="AT97" s="167" t="s">
        <v>216</v>
      </c>
      <c r="AU97" s="167" t="s">
        <v>89</v>
      </c>
      <c r="AV97" s="14" t="s">
        <v>169</v>
      </c>
      <c r="AW97" s="14" t="s">
        <v>40</v>
      </c>
      <c r="AX97" s="14" t="s">
        <v>87</v>
      </c>
      <c r="AY97" s="167" t="s">
        <v>143</v>
      </c>
    </row>
    <row r="98" spans="2:65" s="1" customFormat="1" ht="24.2" customHeight="1">
      <c r="B98" s="129"/>
      <c r="C98" s="130" t="s">
        <v>89</v>
      </c>
      <c r="D98" s="130" t="s">
        <v>146</v>
      </c>
      <c r="E98" s="131" t="s">
        <v>609</v>
      </c>
      <c r="F98" s="132" t="s">
        <v>610</v>
      </c>
      <c r="G98" s="133" t="s">
        <v>196</v>
      </c>
      <c r="H98" s="134">
        <v>36.35</v>
      </c>
      <c r="I98" s="135"/>
      <c r="J98" s="136">
        <f>ROUND(I98*H98,2)</f>
        <v>0</v>
      </c>
      <c r="K98" s="132" t="s">
        <v>150</v>
      </c>
      <c r="L98" s="34"/>
      <c r="M98" s="137" t="s">
        <v>3</v>
      </c>
      <c r="N98" s="138" t="s">
        <v>50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169</v>
      </c>
      <c r="AT98" s="141" t="s">
        <v>146</v>
      </c>
      <c r="AU98" s="141" t="s">
        <v>89</v>
      </c>
      <c r="AY98" s="18" t="s">
        <v>143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8" t="s">
        <v>87</v>
      </c>
      <c r="BK98" s="142">
        <f>ROUND(I98*H98,2)</f>
        <v>0</v>
      </c>
      <c r="BL98" s="18" t="s">
        <v>169</v>
      </c>
      <c r="BM98" s="141" t="s">
        <v>611</v>
      </c>
    </row>
    <row r="99" spans="2:65" s="1" customFormat="1" ht="11.25">
      <c r="B99" s="34"/>
      <c r="D99" s="143" t="s">
        <v>153</v>
      </c>
      <c r="F99" s="144" t="s">
        <v>612</v>
      </c>
      <c r="I99" s="145"/>
      <c r="L99" s="34"/>
      <c r="M99" s="146"/>
      <c r="T99" s="55"/>
      <c r="AT99" s="18" t="s">
        <v>153</v>
      </c>
      <c r="AU99" s="18" t="s">
        <v>89</v>
      </c>
    </row>
    <row r="100" spans="2:65" s="1" customFormat="1" ht="19.5">
      <c r="B100" s="34"/>
      <c r="D100" s="147" t="s">
        <v>165</v>
      </c>
      <c r="F100" s="148" t="s">
        <v>613</v>
      </c>
      <c r="I100" s="145"/>
      <c r="L100" s="34"/>
      <c r="M100" s="146"/>
      <c r="T100" s="55"/>
      <c r="AT100" s="18" t="s">
        <v>165</v>
      </c>
      <c r="AU100" s="18" t="s">
        <v>89</v>
      </c>
    </row>
    <row r="101" spans="2:65" s="12" customFormat="1" ht="11.25">
      <c r="B101" s="153"/>
      <c r="D101" s="147" t="s">
        <v>216</v>
      </c>
      <c r="E101" s="154" t="s">
        <v>3</v>
      </c>
      <c r="F101" s="155" t="s">
        <v>614</v>
      </c>
      <c r="H101" s="154" t="s">
        <v>3</v>
      </c>
      <c r="I101" s="156"/>
      <c r="L101" s="153"/>
      <c r="M101" s="157"/>
      <c r="T101" s="158"/>
      <c r="AT101" s="154" t="s">
        <v>216</v>
      </c>
      <c r="AU101" s="154" t="s">
        <v>89</v>
      </c>
      <c r="AV101" s="12" t="s">
        <v>87</v>
      </c>
      <c r="AW101" s="12" t="s">
        <v>40</v>
      </c>
      <c r="AX101" s="12" t="s">
        <v>79</v>
      </c>
      <c r="AY101" s="154" t="s">
        <v>143</v>
      </c>
    </row>
    <row r="102" spans="2:65" s="13" customFormat="1" ht="11.25">
      <c r="B102" s="159"/>
      <c r="D102" s="147" t="s">
        <v>216</v>
      </c>
      <c r="E102" s="160" t="s">
        <v>3</v>
      </c>
      <c r="F102" s="161" t="s">
        <v>615</v>
      </c>
      <c r="H102" s="162">
        <v>26</v>
      </c>
      <c r="I102" s="163"/>
      <c r="L102" s="159"/>
      <c r="M102" s="164"/>
      <c r="T102" s="165"/>
      <c r="AT102" s="160" t="s">
        <v>216</v>
      </c>
      <c r="AU102" s="160" t="s">
        <v>89</v>
      </c>
      <c r="AV102" s="13" t="s">
        <v>89</v>
      </c>
      <c r="AW102" s="13" t="s">
        <v>40</v>
      </c>
      <c r="AX102" s="13" t="s">
        <v>79</v>
      </c>
      <c r="AY102" s="160" t="s">
        <v>143</v>
      </c>
    </row>
    <row r="103" spans="2:65" s="15" customFormat="1" ht="11.25">
      <c r="B103" s="183"/>
      <c r="D103" s="147" t="s">
        <v>216</v>
      </c>
      <c r="E103" s="184" t="s">
        <v>3</v>
      </c>
      <c r="F103" s="185" t="s">
        <v>393</v>
      </c>
      <c r="H103" s="186">
        <v>26</v>
      </c>
      <c r="I103" s="187"/>
      <c r="L103" s="183"/>
      <c r="M103" s="188"/>
      <c r="T103" s="189"/>
      <c r="AT103" s="184" t="s">
        <v>216</v>
      </c>
      <c r="AU103" s="184" t="s">
        <v>89</v>
      </c>
      <c r="AV103" s="15" t="s">
        <v>161</v>
      </c>
      <c r="AW103" s="15" t="s">
        <v>40</v>
      </c>
      <c r="AX103" s="15" t="s">
        <v>79</v>
      </c>
      <c r="AY103" s="184" t="s">
        <v>143</v>
      </c>
    </row>
    <row r="104" spans="2:65" s="12" customFormat="1" ht="11.25">
      <c r="B104" s="153"/>
      <c r="D104" s="147" t="s">
        <v>216</v>
      </c>
      <c r="E104" s="154" t="s">
        <v>3</v>
      </c>
      <c r="F104" s="155" t="s">
        <v>616</v>
      </c>
      <c r="H104" s="154" t="s">
        <v>3</v>
      </c>
      <c r="I104" s="156"/>
      <c r="L104" s="153"/>
      <c r="M104" s="157"/>
      <c r="T104" s="158"/>
      <c r="AT104" s="154" t="s">
        <v>216</v>
      </c>
      <c r="AU104" s="154" t="s">
        <v>89</v>
      </c>
      <c r="AV104" s="12" t="s">
        <v>87</v>
      </c>
      <c r="AW104" s="12" t="s">
        <v>40</v>
      </c>
      <c r="AX104" s="12" t="s">
        <v>79</v>
      </c>
      <c r="AY104" s="154" t="s">
        <v>143</v>
      </c>
    </row>
    <row r="105" spans="2:65" s="13" customFormat="1" ht="11.25">
      <c r="B105" s="159"/>
      <c r="D105" s="147" t="s">
        <v>216</v>
      </c>
      <c r="E105" s="160" t="s">
        <v>3</v>
      </c>
      <c r="F105" s="161" t="s">
        <v>617</v>
      </c>
      <c r="H105" s="162">
        <v>3.2</v>
      </c>
      <c r="I105" s="163"/>
      <c r="L105" s="159"/>
      <c r="M105" s="164"/>
      <c r="T105" s="165"/>
      <c r="AT105" s="160" t="s">
        <v>216</v>
      </c>
      <c r="AU105" s="160" t="s">
        <v>89</v>
      </c>
      <c r="AV105" s="13" t="s">
        <v>89</v>
      </c>
      <c r="AW105" s="13" t="s">
        <v>40</v>
      </c>
      <c r="AX105" s="13" t="s">
        <v>79</v>
      </c>
      <c r="AY105" s="160" t="s">
        <v>143</v>
      </c>
    </row>
    <row r="106" spans="2:65" s="15" customFormat="1" ht="11.25">
      <c r="B106" s="183"/>
      <c r="D106" s="147" t="s">
        <v>216</v>
      </c>
      <c r="E106" s="184" t="s">
        <v>3</v>
      </c>
      <c r="F106" s="185" t="s">
        <v>393</v>
      </c>
      <c r="H106" s="186">
        <v>3.2</v>
      </c>
      <c r="I106" s="187"/>
      <c r="L106" s="183"/>
      <c r="M106" s="188"/>
      <c r="T106" s="189"/>
      <c r="AT106" s="184" t="s">
        <v>216</v>
      </c>
      <c r="AU106" s="184" t="s">
        <v>89</v>
      </c>
      <c r="AV106" s="15" t="s">
        <v>161</v>
      </c>
      <c r="AW106" s="15" t="s">
        <v>40</v>
      </c>
      <c r="AX106" s="15" t="s">
        <v>79</v>
      </c>
      <c r="AY106" s="184" t="s">
        <v>143</v>
      </c>
    </row>
    <row r="107" spans="2:65" s="12" customFormat="1" ht="11.25">
      <c r="B107" s="153"/>
      <c r="D107" s="147" t="s">
        <v>216</v>
      </c>
      <c r="E107" s="154" t="s">
        <v>3</v>
      </c>
      <c r="F107" s="155" t="s">
        <v>618</v>
      </c>
      <c r="H107" s="154" t="s">
        <v>3</v>
      </c>
      <c r="I107" s="156"/>
      <c r="L107" s="153"/>
      <c r="M107" s="157"/>
      <c r="T107" s="158"/>
      <c r="AT107" s="154" t="s">
        <v>216</v>
      </c>
      <c r="AU107" s="154" t="s">
        <v>89</v>
      </c>
      <c r="AV107" s="12" t="s">
        <v>87</v>
      </c>
      <c r="AW107" s="12" t="s">
        <v>40</v>
      </c>
      <c r="AX107" s="12" t="s">
        <v>79</v>
      </c>
      <c r="AY107" s="154" t="s">
        <v>143</v>
      </c>
    </row>
    <row r="108" spans="2:65" s="13" customFormat="1" ht="11.25">
      <c r="B108" s="159"/>
      <c r="D108" s="147" t="s">
        <v>216</v>
      </c>
      <c r="E108" s="160" t="s">
        <v>3</v>
      </c>
      <c r="F108" s="161" t="s">
        <v>619</v>
      </c>
      <c r="H108" s="162">
        <v>3.6</v>
      </c>
      <c r="I108" s="163"/>
      <c r="L108" s="159"/>
      <c r="M108" s="164"/>
      <c r="T108" s="165"/>
      <c r="AT108" s="160" t="s">
        <v>216</v>
      </c>
      <c r="AU108" s="160" t="s">
        <v>89</v>
      </c>
      <c r="AV108" s="13" t="s">
        <v>89</v>
      </c>
      <c r="AW108" s="13" t="s">
        <v>40</v>
      </c>
      <c r="AX108" s="13" t="s">
        <v>79</v>
      </c>
      <c r="AY108" s="160" t="s">
        <v>143</v>
      </c>
    </row>
    <row r="109" spans="2:65" s="15" customFormat="1" ht="11.25">
      <c r="B109" s="183"/>
      <c r="D109" s="147" t="s">
        <v>216</v>
      </c>
      <c r="E109" s="184" t="s">
        <v>3</v>
      </c>
      <c r="F109" s="185" t="s">
        <v>393</v>
      </c>
      <c r="H109" s="186">
        <v>3.6</v>
      </c>
      <c r="I109" s="187"/>
      <c r="L109" s="183"/>
      <c r="M109" s="188"/>
      <c r="T109" s="189"/>
      <c r="AT109" s="184" t="s">
        <v>216</v>
      </c>
      <c r="AU109" s="184" t="s">
        <v>89</v>
      </c>
      <c r="AV109" s="15" t="s">
        <v>161</v>
      </c>
      <c r="AW109" s="15" t="s">
        <v>40</v>
      </c>
      <c r="AX109" s="15" t="s">
        <v>79</v>
      </c>
      <c r="AY109" s="184" t="s">
        <v>143</v>
      </c>
    </row>
    <row r="110" spans="2:65" s="12" customFormat="1" ht="11.25">
      <c r="B110" s="153"/>
      <c r="D110" s="147" t="s">
        <v>216</v>
      </c>
      <c r="E110" s="154" t="s">
        <v>3</v>
      </c>
      <c r="F110" s="155" t="s">
        <v>620</v>
      </c>
      <c r="H110" s="154" t="s">
        <v>3</v>
      </c>
      <c r="I110" s="156"/>
      <c r="L110" s="153"/>
      <c r="M110" s="157"/>
      <c r="T110" s="158"/>
      <c r="AT110" s="154" t="s">
        <v>216</v>
      </c>
      <c r="AU110" s="154" t="s">
        <v>89</v>
      </c>
      <c r="AV110" s="12" t="s">
        <v>87</v>
      </c>
      <c r="AW110" s="12" t="s">
        <v>40</v>
      </c>
      <c r="AX110" s="12" t="s">
        <v>79</v>
      </c>
      <c r="AY110" s="154" t="s">
        <v>143</v>
      </c>
    </row>
    <row r="111" spans="2:65" s="13" customFormat="1" ht="11.25">
      <c r="B111" s="159"/>
      <c r="D111" s="147" t="s">
        <v>216</v>
      </c>
      <c r="E111" s="160" t="s">
        <v>3</v>
      </c>
      <c r="F111" s="161" t="s">
        <v>621</v>
      </c>
      <c r="H111" s="162">
        <v>3.55</v>
      </c>
      <c r="I111" s="163"/>
      <c r="L111" s="159"/>
      <c r="M111" s="164"/>
      <c r="T111" s="165"/>
      <c r="AT111" s="160" t="s">
        <v>216</v>
      </c>
      <c r="AU111" s="160" t="s">
        <v>89</v>
      </c>
      <c r="AV111" s="13" t="s">
        <v>89</v>
      </c>
      <c r="AW111" s="13" t="s">
        <v>40</v>
      </c>
      <c r="AX111" s="13" t="s">
        <v>79</v>
      </c>
      <c r="AY111" s="160" t="s">
        <v>143</v>
      </c>
    </row>
    <row r="112" spans="2:65" s="15" customFormat="1" ht="11.25">
      <c r="B112" s="183"/>
      <c r="D112" s="147" t="s">
        <v>216</v>
      </c>
      <c r="E112" s="184" t="s">
        <v>3</v>
      </c>
      <c r="F112" s="185" t="s">
        <v>393</v>
      </c>
      <c r="H112" s="186">
        <v>3.55</v>
      </c>
      <c r="I112" s="187"/>
      <c r="L112" s="183"/>
      <c r="M112" s="188"/>
      <c r="T112" s="189"/>
      <c r="AT112" s="184" t="s">
        <v>216</v>
      </c>
      <c r="AU112" s="184" t="s">
        <v>89</v>
      </c>
      <c r="AV112" s="15" t="s">
        <v>161</v>
      </c>
      <c r="AW112" s="15" t="s">
        <v>40</v>
      </c>
      <c r="AX112" s="15" t="s">
        <v>79</v>
      </c>
      <c r="AY112" s="184" t="s">
        <v>143</v>
      </c>
    </row>
    <row r="113" spans="2:65" s="14" customFormat="1" ht="11.25">
      <c r="B113" s="166"/>
      <c r="D113" s="147" t="s">
        <v>216</v>
      </c>
      <c r="E113" s="167" t="s">
        <v>589</v>
      </c>
      <c r="F113" s="168" t="s">
        <v>219</v>
      </c>
      <c r="H113" s="169">
        <v>36.35</v>
      </c>
      <c r="I113" s="170"/>
      <c r="L113" s="166"/>
      <c r="M113" s="171"/>
      <c r="T113" s="172"/>
      <c r="AT113" s="167" t="s">
        <v>216</v>
      </c>
      <c r="AU113" s="167" t="s">
        <v>89</v>
      </c>
      <c r="AV113" s="14" t="s">
        <v>169</v>
      </c>
      <c r="AW113" s="14" t="s">
        <v>40</v>
      </c>
      <c r="AX113" s="14" t="s">
        <v>87</v>
      </c>
      <c r="AY113" s="167" t="s">
        <v>143</v>
      </c>
    </row>
    <row r="114" spans="2:65" s="1" customFormat="1" ht="24.2" customHeight="1">
      <c r="B114" s="129"/>
      <c r="C114" s="130" t="s">
        <v>161</v>
      </c>
      <c r="D114" s="130" t="s">
        <v>146</v>
      </c>
      <c r="E114" s="131" t="s">
        <v>622</v>
      </c>
      <c r="F114" s="132" t="s">
        <v>623</v>
      </c>
      <c r="G114" s="133" t="s">
        <v>196</v>
      </c>
      <c r="H114" s="134">
        <v>647.10599999999999</v>
      </c>
      <c r="I114" s="135"/>
      <c r="J114" s="136">
        <f>ROUND(I114*H114,2)</f>
        <v>0</v>
      </c>
      <c r="K114" s="132" t="s">
        <v>150</v>
      </c>
      <c r="L114" s="34"/>
      <c r="M114" s="137" t="s">
        <v>3</v>
      </c>
      <c r="N114" s="138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169</v>
      </c>
      <c r="AT114" s="141" t="s">
        <v>146</v>
      </c>
      <c r="AU114" s="141" t="s">
        <v>89</v>
      </c>
      <c r="AY114" s="18" t="s">
        <v>143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8" t="s">
        <v>87</v>
      </c>
      <c r="BK114" s="142">
        <f>ROUND(I114*H114,2)</f>
        <v>0</v>
      </c>
      <c r="BL114" s="18" t="s">
        <v>169</v>
      </c>
      <c r="BM114" s="141" t="s">
        <v>624</v>
      </c>
    </row>
    <row r="115" spans="2:65" s="1" customFormat="1" ht="11.25">
      <c r="B115" s="34"/>
      <c r="D115" s="143" t="s">
        <v>153</v>
      </c>
      <c r="F115" s="144" t="s">
        <v>625</v>
      </c>
      <c r="I115" s="145"/>
      <c r="L115" s="34"/>
      <c r="M115" s="146"/>
      <c r="T115" s="55"/>
      <c r="AT115" s="18" t="s">
        <v>153</v>
      </c>
      <c r="AU115" s="18" t="s">
        <v>89</v>
      </c>
    </row>
    <row r="116" spans="2:65" s="12" customFormat="1" ht="11.25">
      <c r="B116" s="153"/>
      <c r="D116" s="147" t="s">
        <v>216</v>
      </c>
      <c r="E116" s="154" t="s">
        <v>3</v>
      </c>
      <c r="F116" s="155" t="s">
        <v>626</v>
      </c>
      <c r="H116" s="154" t="s">
        <v>3</v>
      </c>
      <c r="I116" s="156"/>
      <c r="L116" s="153"/>
      <c r="M116" s="157"/>
      <c r="T116" s="158"/>
      <c r="AT116" s="154" t="s">
        <v>216</v>
      </c>
      <c r="AU116" s="154" t="s">
        <v>89</v>
      </c>
      <c r="AV116" s="12" t="s">
        <v>87</v>
      </c>
      <c r="AW116" s="12" t="s">
        <v>40</v>
      </c>
      <c r="AX116" s="12" t="s">
        <v>79</v>
      </c>
      <c r="AY116" s="154" t="s">
        <v>143</v>
      </c>
    </row>
    <row r="117" spans="2:65" s="12" customFormat="1" ht="11.25">
      <c r="B117" s="153"/>
      <c r="D117" s="147" t="s">
        <v>216</v>
      </c>
      <c r="E117" s="154" t="s">
        <v>3</v>
      </c>
      <c r="F117" s="155" t="s">
        <v>627</v>
      </c>
      <c r="H117" s="154" t="s">
        <v>3</v>
      </c>
      <c r="I117" s="156"/>
      <c r="L117" s="153"/>
      <c r="M117" s="157"/>
      <c r="T117" s="158"/>
      <c r="AT117" s="154" t="s">
        <v>216</v>
      </c>
      <c r="AU117" s="154" t="s">
        <v>89</v>
      </c>
      <c r="AV117" s="12" t="s">
        <v>87</v>
      </c>
      <c r="AW117" s="12" t="s">
        <v>40</v>
      </c>
      <c r="AX117" s="12" t="s">
        <v>79</v>
      </c>
      <c r="AY117" s="154" t="s">
        <v>143</v>
      </c>
    </row>
    <row r="118" spans="2:65" s="13" customFormat="1" ht="11.25">
      <c r="B118" s="159"/>
      <c r="D118" s="147" t="s">
        <v>216</v>
      </c>
      <c r="E118" s="160" t="s">
        <v>3</v>
      </c>
      <c r="F118" s="161" t="s">
        <v>628</v>
      </c>
      <c r="H118" s="162">
        <v>101.22199999999999</v>
      </c>
      <c r="I118" s="163"/>
      <c r="L118" s="159"/>
      <c r="M118" s="164"/>
      <c r="T118" s="165"/>
      <c r="AT118" s="160" t="s">
        <v>216</v>
      </c>
      <c r="AU118" s="160" t="s">
        <v>89</v>
      </c>
      <c r="AV118" s="13" t="s">
        <v>89</v>
      </c>
      <c r="AW118" s="13" t="s">
        <v>40</v>
      </c>
      <c r="AX118" s="13" t="s">
        <v>79</v>
      </c>
      <c r="AY118" s="160" t="s">
        <v>143</v>
      </c>
    </row>
    <row r="119" spans="2:65" s="13" customFormat="1" ht="11.25">
      <c r="B119" s="159"/>
      <c r="D119" s="147" t="s">
        <v>216</v>
      </c>
      <c r="E119" s="160" t="s">
        <v>3</v>
      </c>
      <c r="F119" s="161" t="s">
        <v>629</v>
      </c>
      <c r="H119" s="162">
        <v>69.451999999999998</v>
      </c>
      <c r="I119" s="163"/>
      <c r="L119" s="159"/>
      <c r="M119" s="164"/>
      <c r="T119" s="165"/>
      <c r="AT119" s="160" t="s">
        <v>216</v>
      </c>
      <c r="AU119" s="160" t="s">
        <v>89</v>
      </c>
      <c r="AV119" s="13" t="s">
        <v>89</v>
      </c>
      <c r="AW119" s="13" t="s">
        <v>40</v>
      </c>
      <c r="AX119" s="13" t="s">
        <v>79</v>
      </c>
      <c r="AY119" s="160" t="s">
        <v>143</v>
      </c>
    </row>
    <row r="120" spans="2:65" s="13" customFormat="1" ht="11.25">
      <c r="B120" s="159"/>
      <c r="D120" s="147" t="s">
        <v>216</v>
      </c>
      <c r="E120" s="160" t="s">
        <v>3</v>
      </c>
      <c r="F120" s="161" t="s">
        <v>630</v>
      </c>
      <c r="H120" s="162">
        <v>198.58099999999999</v>
      </c>
      <c r="I120" s="163"/>
      <c r="L120" s="159"/>
      <c r="M120" s="164"/>
      <c r="T120" s="165"/>
      <c r="AT120" s="160" t="s">
        <v>216</v>
      </c>
      <c r="AU120" s="160" t="s">
        <v>89</v>
      </c>
      <c r="AV120" s="13" t="s">
        <v>89</v>
      </c>
      <c r="AW120" s="13" t="s">
        <v>40</v>
      </c>
      <c r="AX120" s="13" t="s">
        <v>79</v>
      </c>
      <c r="AY120" s="160" t="s">
        <v>143</v>
      </c>
    </row>
    <row r="121" spans="2:65" s="12" customFormat="1" ht="11.25">
      <c r="B121" s="153"/>
      <c r="D121" s="147" t="s">
        <v>216</v>
      </c>
      <c r="E121" s="154" t="s">
        <v>3</v>
      </c>
      <c r="F121" s="155" t="s">
        <v>631</v>
      </c>
      <c r="H121" s="154" t="s">
        <v>3</v>
      </c>
      <c r="I121" s="156"/>
      <c r="L121" s="153"/>
      <c r="M121" s="157"/>
      <c r="T121" s="158"/>
      <c r="AT121" s="154" t="s">
        <v>216</v>
      </c>
      <c r="AU121" s="154" t="s">
        <v>89</v>
      </c>
      <c r="AV121" s="12" t="s">
        <v>87</v>
      </c>
      <c r="AW121" s="12" t="s">
        <v>40</v>
      </c>
      <c r="AX121" s="12" t="s">
        <v>79</v>
      </c>
      <c r="AY121" s="154" t="s">
        <v>143</v>
      </c>
    </row>
    <row r="122" spans="2:65" s="13" customFormat="1" ht="11.25">
      <c r="B122" s="159"/>
      <c r="D122" s="147" t="s">
        <v>216</v>
      </c>
      <c r="E122" s="160" t="s">
        <v>3</v>
      </c>
      <c r="F122" s="161" t="s">
        <v>632</v>
      </c>
      <c r="H122" s="162">
        <v>9.76</v>
      </c>
      <c r="I122" s="163"/>
      <c r="L122" s="159"/>
      <c r="M122" s="164"/>
      <c r="T122" s="165"/>
      <c r="AT122" s="160" t="s">
        <v>216</v>
      </c>
      <c r="AU122" s="160" t="s">
        <v>89</v>
      </c>
      <c r="AV122" s="13" t="s">
        <v>89</v>
      </c>
      <c r="AW122" s="13" t="s">
        <v>40</v>
      </c>
      <c r="AX122" s="13" t="s">
        <v>79</v>
      </c>
      <c r="AY122" s="160" t="s">
        <v>143</v>
      </c>
    </row>
    <row r="123" spans="2:65" s="13" customFormat="1" ht="11.25">
      <c r="B123" s="159"/>
      <c r="D123" s="147" t="s">
        <v>216</v>
      </c>
      <c r="E123" s="160" t="s">
        <v>3</v>
      </c>
      <c r="F123" s="161" t="s">
        <v>633</v>
      </c>
      <c r="H123" s="162">
        <v>5.6840000000000002</v>
      </c>
      <c r="I123" s="163"/>
      <c r="L123" s="159"/>
      <c r="M123" s="164"/>
      <c r="T123" s="165"/>
      <c r="AT123" s="160" t="s">
        <v>216</v>
      </c>
      <c r="AU123" s="160" t="s">
        <v>89</v>
      </c>
      <c r="AV123" s="13" t="s">
        <v>89</v>
      </c>
      <c r="AW123" s="13" t="s">
        <v>40</v>
      </c>
      <c r="AX123" s="13" t="s">
        <v>79</v>
      </c>
      <c r="AY123" s="160" t="s">
        <v>143</v>
      </c>
    </row>
    <row r="124" spans="2:65" s="13" customFormat="1" ht="11.25">
      <c r="B124" s="159"/>
      <c r="D124" s="147" t="s">
        <v>216</v>
      </c>
      <c r="E124" s="160" t="s">
        <v>3</v>
      </c>
      <c r="F124" s="161" t="s">
        <v>634</v>
      </c>
      <c r="H124" s="162">
        <v>8.9510000000000005</v>
      </c>
      <c r="I124" s="163"/>
      <c r="L124" s="159"/>
      <c r="M124" s="164"/>
      <c r="T124" s="165"/>
      <c r="AT124" s="160" t="s">
        <v>216</v>
      </c>
      <c r="AU124" s="160" t="s">
        <v>89</v>
      </c>
      <c r="AV124" s="13" t="s">
        <v>89</v>
      </c>
      <c r="AW124" s="13" t="s">
        <v>40</v>
      </c>
      <c r="AX124" s="13" t="s">
        <v>79</v>
      </c>
      <c r="AY124" s="160" t="s">
        <v>143</v>
      </c>
    </row>
    <row r="125" spans="2:65" s="13" customFormat="1" ht="11.25">
      <c r="B125" s="159"/>
      <c r="D125" s="147" t="s">
        <v>216</v>
      </c>
      <c r="E125" s="160" t="s">
        <v>3</v>
      </c>
      <c r="F125" s="161" t="s">
        <v>635</v>
      </c>
      <c r="H125" s="162">
        <v>4.7969999999999997</v>
      </c>
      <c r="I125" s="163"/>
      <c r="L125" s="159"/>
      <c r="M125" s="164"/>
      <c r="T125" s="165"/>
      <c r="AT125" s="160" t="s">
        <v>216</v>
      </c>
      <c r="AU125" s="160" t="s">
        <v>89</v>
      </c>
      <c r="AV125" s="13" t="s">
        <v>89</v>
      </c>
      <c r="AW125" s="13" t="s">
        <v>40</v>
      </c>
      <c r="AX125" s="13" t="s">
        <v>79</v>
      </c>
      <c r="AY125" s="160" t="s">
        <v>143</v>
      </c>
    </row>
    <row r="126" spans="2:65" s="13" customFormat="1" ht="11.25">
      <c r="B126" s="159"/>
      <c r="D126" s="147" t="s">
        <v>216</v>
      </c>
      <c r="E126" s="160" t="s">
        <v>3</v>
      </c>
      <c r="F126" s="161" t="s">
        <v>636</v>
      </c>
      <c r="H126" s="162">
        <v>5.72</v>
      </c>
      <c r="I126" s="163"/>
      <c r="L126" s="159"/>
      <c r="M126" s="164"/>
      <c r="T126" s="165"/>
      <c r="AT126" s="160" t="s">
        <v>216</v>
      </c>
      <c r="AU126" s="160" t="s">
        <v>89</v>
      </c>
      <c r="AV126" s="13" t="s">
        <v>89</v>
      </c>
      <c r="AW126" s="13" t="s">
        <v>40</v>
      </c>
      <c r="AX126" s="13" t="s">
        <v>79</v>
      </c>
      <c r="AY126" s="160" t="s">
        <v>143</v>
      </c>
    </row>
    <row r="127" spans="2:65" s="13" customFormat="1" ht="11.25">
      <c r="B127" s="159"/>
      <c r="D127" s="147" t="s">
        <v>216</v>
      </c>
      <c r="E127" s="160" t="s">
        <v>3</v>
      </c>
      <c r="F127" s="161" t="s">
        <v>637</v>
      </c>
      <c r="H127" s="162">
        <v>3.08</v>
      </c>
      <c r="I127" s="163"/>
      <c r="L127" s="159"/>
      <c r="M127" s="164"/>
      <c r="T127" s="165"/>
      <c r="AT127" s="160" t="s">
        <v>216</v>
      </c>
      <c r="AU127" s="160" t="s">
        <v>89</v>
      </c>
      <c r="AV127" s="13" t="s">
        <v>89</v>
      </c>
      <c r="AW127" s="13" t="s">
        <v>40</v>
      </c>
      <c r="AX127" s="13" t="s">
        <v>79</v>
      </c>
      <c r="AY127" s="160" t="s">
        <v>143</v>
      </c>
    </row>
    <row r="128" spans="2:65" s="13" customFormat="1" ht="11.25">
      <c r="B128" s="159"/>
      <c r="D128" s="147" t="s">
        <v>216</v>
      </c>
      <c r="E128" s="160" t="s">
        <v>3</v>
      </c>
      <c r="F128" s="161" t="s">
        <v>638</v>
      </c>
      <c r="H128" s="162">
        <v>5.1100000000000003</v>
      </c>
      <c r="I128" s="163"/>
      <c r="L128" s="159"/>
      <c r="M128" s="164"/>
      <c r="T128" s="165"/>
      <c r="AT128" s="160" t="s">
        <v>216</v>
      </c>
      <c r="AU128" s="160" t="s">
        <v>89</v>
      </c>
      <c r="AV128" s="13" t="s">
        <v>89</v>
      </c>
      <c r="AW128" s="13" t="s">
        <v>40</v>
      </c>
      <c r="AX128" s="13" t="s">
        <v>79</v>
      </c>
      <c r="AY128" s="160" t="s">
        <v>143</v>
      </c>
    </row>
    <row r="129" spans="2:51" s="13" customFormat="1" ht="11.25">
      <c r="B129" s="159"/>
      <c r="D129" s="147" t="s">
        <v>216</v>
      </c>
      <c r="E129" s="160" t="s">
        <v>3</v>
      </c>
      <c r="F129" s="161" t="s">
        <v>639</v>
      </c>
      <c r="H129" s="162">
        <v>5.423</v>
      </c>
      <c r="I129" s="163"/>
      <c r="L129" s="159"/>
      <c r="M129" s="164"/>
      <c r="T129" s="165"/>
      <c r="AT129" s="160" t="s">
        <v>216</v>
      </c>
      <c r="AU129" s="160" t="s">
        <v>89</v>
      </c>
      <c r="AV129" s="13" t="s">
        <v>89</v>
      </c>
      <c r="AW129" s="13" t="s">
        <v>40</v>
      </c>
      <c r="AX129" s="13" t="s">
        <v>79</v>
      </c>
      <c r="AY129" s="160" t="s">
        <v>143</v>
      </c>
    </row>
    <row r="130" spans="2:51" s="13" customFormat="1" ht="11.25">
      <c r="B130" s="159"/>
      <c r="D130" s="147" t="s">
        <v>216</v>
      </c>
      <c r="E130" s="160" t="s">
        <v>3</v>
      </c>
      <c r="F130" s="161" t="s">
        <v>640</v>
      </c>
      <c r="H130" s="162">
        <v>9.7469999999999999</v>
      </c>
      <c r="I130" s="163"/>
      <c r="L130" s="159"/>
      <c r="M130" s="164"/>
      <c r="T130" s="165"/>
      <c r="AT130" s="160" t="s">
        <v>216</v>
      </c>
      <c r="AU130" s="160" t="s">
        <v>89</v>
      </c>
      <c r="AV130" s="13" t="s">
        <v>89</v>
      </c>
      <c r="AW130" s="13" t="s">
        <v>40</v>
      </c>
      <c r="AX130" s="13" t="s">
        <v>79</v>
      </c>
      <c r="AY130" s="160" t="s">
        <v>143</v>
      </c>
    </row>
    <row r="131" spans="2:51" s="13" customFormat="1" ht="11.25">
      <c r="B131" s="159"/>
      <c r="D131" s="147" t="s">
        <v>216</v>
      </c>
      <c r="E131" s="160" t="s">
        <v>3</v>
      </c>
      <c r="F131" s="161" t="s">
        <v>641</v>
      </c>
      <c r="H131" s="162">
        <v>13.125999999999999</v>
      </c>
      <c r="I131" s="163"/>
      <c r="L131" s="159"/>
      <c r="M131" s="164"/>
      <c r="T131" s="165"/>
      <c r="AT131" s="160" t="s">
        <v>216</v>
      </c>
      <c r="AU131" s="160" t="s">
        <v>89</v>
      </c>
      <c r="AV131" s="13" t="s">
        <v>89</v>
      </c>
      <c r="AW131" s="13" t="s">
        <v>40</v>
      </c>
      <c r="AX131" s="13" t="s">
        <v>79</v>
      </c>
      <c r="AY131" s="160" t="s">
        <v>143</v>
      </c>
    </row>
    <row r="132" spans="2:51" s="13" customFormat="1" ht="11.25">
      <c r="B132" s="159"/>
      <c r="D132" s="147" t="s">
        <v>216</v>
      </c>
      <c r="E132" s="160" t="s">
        <v>3</v>
      </c>
      <c r="F132" s="161" t="s">
        <v>642</v>
      </c>
      <c r="H132" s="162">
        <v>12.474</v>
      </c>
      <c r="I132" s="163"/>
      <c r="L132" s="159"/>
      <c r="M132" s="164"/>
      <c r="T132" s="165"/>
      <c r="AT132" s="160" t="s">
        <v>216</v>
      </c>
      <c r="AU132" s="160" t="s">
        <v>89</v>
      </c>
      <c r="AV132" s="13" t="s">
        <v>89</v>
      </c>
      <c r="AW132" s="13" t="s">
        <v>40</v>
      </c>
      <c r="AX132" s="13" t="s">
        <v>79</v>
      </c>
      <c r="AY132" s="160" t="s">
        <v>143</v>
      </c>
    </row>
    <row r="133" spans="2:51" s="13" customFormat="1" ht="11.25">
      <c r="B133" s="159"/>
      <c r="D133" s="147" t="s">
        <v>216</v>
      </c>
      <c r="E133" s="160" t="s">
        <v>3</v>
      </c>
      <c r="F133" s="161" t="s">
        <v>643</v>
      </c>
      <c r="H133" s="162">
        <v>4.274</v>
      </c>
      <c r="I133" s="163"/>
      <c r="L133" s="159"/>
      <c r="M133" s="164"/>
      <c r="T133" s="165"/>
      <c r="AT133" s="160" t="s">
        <v>216</v>
      </c>
      <c r="AU133" s="160" t="s">
        <v>89</v>
      </c>
      <c r="AV133" s="13" t="s">
        <v>89</v>
      </c>
      <c r="AW133" s="13" t="s">
        <v>40</v>
      </c>
      <c r="AX133" s="13" t="s">
        <v>79</v>
      </c>
      <c r="AY133" s="160" t="s">
        <v>143</v>
      </c>
    </row>
    <row r="134" spans="2:51" s="12" customFormat="1" ht="11.25">
      <c r="B134" s="153"/>
      <c r="D134" s="147" t="s">
        <v>216</v>
      </c>
      <c r="E134" s="154" t="s">
        <v>3</v>
      </c>
      <c r="F134" s="155" t="s">
        <v>644</v>
      </c>
      <c r="H134" s="154" t="s">
        <v>3</v>
      </c>
      <c r="I134" s="156"/>
      <c r="L134" s="153"/>
      <c r="M134" s="157"/>
      <c r="T134" s="158"/>
      <c r="AT134" s="154" t="s">
        <v>216</v>
      </c>
      <c r="AU134" s="154" t="s">
        <v>89</v>
      </c>
      <c r="AV134" s="12" t="s">
        <v>87</v>
      </c>
      <c r="AW134" s="12" t="s">
        <v>40</v>
      </c>
      <c r="AX134" s="12" t="s">
        <v>79</v>
      </c>
      <c r="AY134" s="154" t="s">
        <v>143</v>
      </c>
    </row>
    <row r="135" spans="2:51" s="13" customFormat="1" ht="11.25">
      <c r="B135" s="159"/>
      <c r="D135" s="147" t="s">
        <v>216</v>
      </c>
      <c r="E135" s="160" t="s">
        <v>3</v>
      </c>
      <c r="F135" s="161" t="s">
        <v>645</v>
      </c>
      <c r="H135" s="162">
        <v>66.468000000000004</v>
      </c>
      <c r="I135" s="163"/>
      <c r="L135" s="159"/>
      <c r="M135" s="164"/>
      <c r="T135" s="165"/>
      <c r="AT135" s="160" t="s">
        <v>216</v>
      </c>
      <c r="AU135" s="160" t="s">
        <v>89</v>
      </c>
      <c r="AV135" s="13" t="s">
        <v>89</v>
      </c>
      <c r="AW135" s="13" t="s">
        <v>40</v>
      </c>
      <c r="AX135" s="13" t="s">
        <v>79</v>
      </c>
      <c r="AY135" s="160" t="s">
        <v>143</v>
      </c>
    </row>
    <row r="136" spans="2:51" s="12" customFormat="1" ht="11.25">
      <c r="B136" s="153"/>
      <c r="D136" s="147" t="s">
        <v>216</v>
      </c>
      <c r="E136" s="154" t="s">
        <v>3</v>
      </c>
      <c r="F136" s="155" t="s">
        <v>646</v>
      </c>
      <c r="H136" s="154" t="s">
        <v>3</v>
      </c>
      <c r="I136" s="156"/>
      <c r="L136" s="153"/>
      <c r="M136" s="157"/>
      <c r="T136" s="158"/>
      <c r="AT136" s="154" t="s">
        <v>216</v>
      </c>
      <c r="AU136" s="154" t="s">
        <v>89</v>
      </c>
      <c r="AV136" s="12" t="s">
        <v>87</v>
      </c>
      <c r="AW136" s="12" t="s">
        <v>40</v>
      </c>
      <c r="AX136" s="12" t="s">
        <v>79</v>
      </c>
      <c r="AY136" s="154" t="s">
        <v>143</v>
      </c>
    </row>
    <row r="137" spans="2:51" s="13" customFormat="1" ht="11.25">
      <c r="B137" s="159"/>
      <c r="D137" s="147" t="s">
        <v>216</v>
      </c>
      <c r="E137" s="160" t="s">
        <v>3</v>
      </c>
      <c r="F137" s="161" t="s">
        <v>647</v>
      </c>
      <c r="H137" s="162">
        <v>60.5</v>
      </c>
      <c r="I137" s="163"/>
      <c r="L137" s="159"/>
      <c r="M137" s="164"/>
      <c r="T137" s="165"/>
      <c r="AT137" s="160" t="s">
        <v>216</v>
      </c>
      <c r="AU137" s="160" t="s">
        <v>89</v>
      </c>
      <c r="AV137" s="13" t="s">
        <v>89</v>
      </c>
      <c r="AW137" s="13" t="s">
        <v>40</v>
      </c>
      <c r="AX137" s="13" t="s">
        <v>79</v>
      </c>
      <c r="AY137" s="160" t="s">
        <v>143</v>
      </c>
    </row>
    <row r="138" spans="2:51" s="13" customFormat="1" ht="11.25">
      <c r="B138" s="159"/>
      <c r="D138" s="147" t="s">
        <v>216</v>
      </c>
      <c r="E138" s="160" t="s">
        <v>3</v>
      </c>
      <c r="F138" s="161" t="s">
        <v>648</v>
      </c>
      <c r="H138" s="162">
        <v>5.5</v>
      </c>
      <c r="I138" s="163"/>
      <c r="L138" s="159"/>
      <c r="M138" s="164"/>
      <c r="T138" s="165"/>
      <c r="AT138" s="160" t="s">
        <v>216</v>
      </c>
      <c r="AU138" s="160" t="s">
        <v>89</v>
      </c>
      <c r="AV138" s="13" t="s">
        <v>89</v>
      </c>
      <c r="AW138" s="13" t="s">
        <v>40</v>
      </c>
      <c r="AX138" s="13" t="s">
        <v>79</v>
      </c>
      <c r="AY138" s="160" t="s">
        <v>143</v>
      </c>
    </row>
    <row r="139" spans="2:51" s="13" customFormat="1" ht="11.25">
      <c r="B139" s="159"/>
      <c r="D139" s="147" t="s">
        <v>216</v>
      </c>
      <c r="E139" s="160" t="s">
        <v>3</v>
      </c>
      <c r="F139" s="161" t="s">
        <v>649</v>
      </c>
      <c r="H139" s="162">
        <v>7</v>
      </c>
      <c r="I139" s="163"/>
      <c r="L139" s="159"/>
      <c r="M139" s="164"/>
      <c r="T139" s="165"/>
      <c r="AT139" s="160" t="s">
        <v>216</v>
      </c>
      <c r="AU139" s="160" t="s">
        <v>89</v>
      </c>
      <c r="AV139" s="13" t="s">
        <v>89</v>
      </c>
      <c r="AW139" s="13" t="s">
        <v>40</v>
      </c>
      <c r="AX139" s="13" t="s">
        <v>79</v>
      </c>
      <c r="AY139" s="160" t="s">
        <v>143</v>
      </c>
    </row>
    <row r="140" spans="2:51" s="12" customFormat="1" ht="11.25">
      <c r="B140" s="153"/>
      <c r="D140" s="147" t="s">
        <v>216</v>
      </c>
      <c r="E140" s="154" t="s">
        <v>3</v>
      </c>
      <c r="F140" s="155" t="s">
        <v>650</v>
      </c>
      <c r="H140" s="154" t="s">
        <v>3</v>
      </c>
      <c r="I140" s="156"/>
      <c r="L140" s="153"/>
      <c r="M140" s="157"/>
      <c r="T140" s="158"/>
      <c r="AT140" s="154" t="s">
        <v>216</v>
      </c>
      <c r="AU140" s="154" t="s">
        <v>89</v>
      </c>
      <c r="AV140" s="12" t="s">
        <v>87</v>
      </c>
      <c r="AW140" s="12" t="s">
        <v>40</v>
      </c>
      <c r="AX140" s="12" t="s">
        <v>79</v>
      </c>
      <c r="AY140" s="154" t="s">
        <v>143</v>
      </c>
    </row>
    <row r="141" spans="2:51" s="13" customFormat="1" ht="11.25">
      <c r="B141" s="159"/>
      <c r="D141" s="147" t="s">
        <v>216</v>
      </c>
      <c r="E141" s="160" t="s">
        <v>3</v>
      </c>
      <c r="F141" s="161" t="s">
        <v>651</v>
      </c>
      <c r="H141" s="162">
        <v>5.5369999999999999</v>
      </c>
      <c r="I141" s="163"/>
      <c r="L141" s="159"/>
      <c r="M141" s="164"/>
      <c r="T141" s="165"/>
      <c r="AT141" s="160" t="s">
        <v>216</v>
      </c>
      <c r="AU141" s="160" t="s">
        <v>89</v>
      </c>
      <c r="AV141" s="13" t="s">
        <v>89</v>
      </c>
      <c r="AW141" s="13" t="s">
        <v>40</v>
      </c>
      <c r="AX141" s="13" t="s">
        <v>79</v>
      </c>
      <c r="AY141" s="160" t="s">
        <v>143</v>
      </c>
    </row>
    <row r="142" spans="2:51" s="12" customFormat="1" ht="11.25">
      <c r="B142" s="153"/>
      <c r="D142" s="147" t="s">
        <v>216</v>
      </c>
      <c r="E142" s="154" t="s">
        <v>3</v>
      </c>
      <c r="F142" s="155" t="s">
        <v>652</v>
      </c>
      <c r="H142" s="154" t="s">
        <v>3</v>
      </c>
      <c r="I142" s="156"/>
      <c r="L142" s="153"/>
      <c r="M142" s="157"/>
      <c r="T142" s="158"/>
      <c r="AT142" s="154" t="s">
        <v>216</v>
      </c>
      <c r="AU142" s="154" t="s">
        <v>89</v>
      </c>
      <c r="AV142" s="12" t="s">
        <v>87</v>
      </c>
      <c r="AW142" s="12" t="s">
        <v>40</v>
      </c>
      <c r="AX142" s="12" t="s">
        <v>79</v>
      </c>
      <c r="AY142" s="154" t="s">
        <v>143</v>
      </c>
    </row>
    <row r="143" spans="2:51" s="13" customFormat="1" ht="11.25">
      <c r="B143" s="159"/>
      <c r="D143" s="147" t="s">
        <v>216</v>
      </c>
      <c r="E143" s="160" t="s">
        <v>3</v>
      </c>
      <c r="F143" s="161" t="s">
        <v>653</v>
      </c>
      <c r="H143" s="162">
        <v>25.2</v>
      </c>
      <c r="I143" s="163"/>
      <c r="L143" s="159"/>
      <c r="M143" s="164"/>
      <c r="T143" s="165"/>
      <c r="AT143" s="160" t="s">
        <v>216</v>
      </c>
      <c r="AU143" s="160" t="s">
        <v>89</v>
      </c>
      <c r="AV143" s="13" t="s">
        <v>89</v>
      </c>
      <c r="AW143" s="13" t="s">
        <v>40</v>
      </c>
      <c r="AX143" s="13" t="s">
        <v>79</v>
      </c>
      <c r="AY143" s="160" t="s">
        <v>143</v>
      </c>
    </row>
    <row r="144" spans="2:51" s="12" customFormat="1" ht="11.25">
      <c r="B144" s="153"/>
      <c r="D144" s="147" t="s">
        <v>216</v>
      </c>
      <c r="E144" s="154" t="s">
        <v>3</v>
      </c>
      <c r="F144" s="155" t="s">
        <v>654</v>
      </c>
      <c r="H144" s="154" t="s">
        <v>3</v>
      </c>
      <c r="I144" s="156"/>
      <c r="L144" s="153"/>
      <c r="M144" s="157"/>
      <c r="T144" s="158"/>
      <c r="AT144" s="154" t="s">
        <v>216</v>
      </c>
      <c r="AU144" s="154" t="s">
        <v>89</v>
      </c>
      <c r="AV144" s="12" t="s">
        <v>87</v>
      </c>
      <c r="AW144" s="12" t="s">
        <v>40</v>
      </c>
      <c r="AX144" s="12" t="s">
        <v>79</v>
      </c>
      <c r="AY144" s="154" t="s">
        <v>143</v>
      </c>
    </row>
    <row r="145" spans="2:65" s="13" customFormat="1" ht="11.25">
      <c r="B145" s="159"/>
      <c r="D145" s="147" t="s">
        <v>216</v>
      </c>
      <c r="E145" s="160" t="s">
        <v>3</v>
      </c>
      <c r="F145" s="161" t="s">
        <v>655</v>
      </c>
      <c r="H145" s="162">
        <v>19.5</v>
      </c>
      <c r="I145" s="163"/>
      <c r="L145" s="159"/>
      <c r="M145" s="164"/>
      <c r="T145" s="165"/>
      <c r="AT145" s="160" t="s">
        <v>216</v>
      </c>
      <c r="AU145" s="160" t="s">
        <v>89</v>
      </c>
      <c r="AV145" s="13" t="s">
        <v>89</v>
      </c>
      <c r="AW145" s="13" t="s">
        <v>40</v>
      </c>
      <c r="AX145" s="13" t="s">
        <v>79</v>
      </c>
      <c r="AY145" s="160" t="s">
        <v>143</v>
      </c>
    </row>
    <row r="146" spans="2:65" s="14" customFormat="1" ht="11.25">
      <c r="B146" s="166"/>
      <c r="D146" s="147" t="s">
        <v>216</v>
      </c>
      <c r="E146" s="167" t="s">
        <v>592</v>
      </c>
      <c r="F146" s="168" t="s">
        <v>219</v>
      </c>
      <c r="H146" s="169">
        <v>647.10599999999999</v>
      </c>
      <c r="I146" s="170"/>
      <c r="L146" s="166"/>
      <c r="M146" s="171"/>
      <c r="T146" s="172"/>
      <c r="AT146" s="167" t="s">
        <v>216</v>
      </c>
      <c r="AU146" s="167" t="s">
        <v>89</v>
      </c>
      <c r="AV146" s="14" t="s">
        <v>169</v>
      </c>
      <c r="AW146" s="14" t="s">
        <v>40</v>
      </c>
      <c r="AX146" s="14" t="s">
        <v>87</v>
      </c>
      <c r="AY146" s="167" t="s">
        <v>143</v>
      </c>
    </row>
    <row r="147" spans="2:65" s="1" customFormat="1" ht="24.2" customHeight="1">
      <c r="B147" s="129"/>
      <c r="C147" s="130" t="s">
        <v>169</v>
      </c>
      <c r="D147" s="130" t="s">
        <v>146</v>
      </c>
      <c r="E147" s="131" t="s">
        <v>656</v>
      </c>
      <c r="F147" s="132" t="s">
        <v>657</v>
      </c>
      <c r="G147" s="133" t="s">
        <v>196</v>
      </c>
      <c r="H147" s="134">
        <v>139.857</v>
      </c>
      <c r="I147" s="135"/>
      <c r="J147" s="136">
        <f>ROUND(I147*H147,2)</f>
        <v>0</v>
      </c>
      <c r="K147" s="132" t="s">
        <v>150</v>
      </c>
      <c r="L147" s="34"/>
      <c r="M147" s="137" t="s">
        <v>3</v>
      </c>
      <c r="N147" s="138" t="s">
        <v>50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169</v>
      </c>
      <c r="AT147" s="141" t="s">
        <v>146</v>
      </c>
      <c r="AU147" s="141" t="s">
        <v>89</v>
      </c>
      <c r="AY147" s="18" t="s">
        <v>143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8" t="s">
        <v>87</v>
      </c>
      <c r="BK147" s="142">
        <f>ROUND(I147*H147,2)</f>
        <v>0</v>
      </c>
      <c r="BL147" s="18" t="s">
        <v>169</v>
      </c>
      <c r="BM147" s="141" t="s">
        <v>658</v>
      </c>
    </row>
    <row r="148" spans="2:65" s="1" customFormat="1" ht="11.25">
      <c r="B148" s="34"/>
      <c r="D148" s="143" t="s">
        <v>153</v>
      </c>
      <c r="F148" s="144" t="s">
        <v>659</v>
      </c>
      <c r="I148" s="145"/>
      <c r="L148" s="34"/>
      <c r="M148" s="146"/>
      <c r="T148" s="55"/>
      <c r="AT148" s="18" t="s">
        <v>153</v>
      </c>
      <c r="AU148" s="18" t="s">
        <v>89</v>
      </c>
    </row>
    <row r="149" spans="2:65" s="12" customFormat="1" ht="11.25">
      <c r="B149" s="153"/>
      <c r="D149" s="147" t="s">
        <v>216</v>
      </c>
      <c r="E149" s="154" t="s">
        <v>3</v>
      </c>
      <c r="F149" s="155" t="s">
        <v>660</v>
      </c>
      <c r="H149" s="154" t="s">
        <v>3</v>
      </c>
      <c r="I149" s="156"/>
      <c r="L149" s="153"/>
      <c r="M149" s="157"/>
      <c r="T149" s="158"/>
      <c r="AT149" s="154" t="s">
        <v>216</v>
      </c>
      <c r="AU149" s="154" t="s">
        <v>89</v>
      </c>
      <c r="AV149" s="12" t="s">
        <v>87</v>
      </c>
      <c r="AW149" s="12" t="s">
        <v>40</v>
      </c>
      <c r="AX149" s="12" t="s">
        <v>79</v>
      </c>
      <c r="AY149" s="154" t="s">
        <v>143</v>
      </c>
    </row>
    <row r="150" spans="2:65" s="13" customFormat="1" ht="11.25">
      <c r="B150" s="159"/>
      <c r="D150" s="147" t="s">
        <v>216</v>
      </c>
      <c r="E150" s="160" t="s">
        <v>3</v>
      </c>
      <c r="F150" s="161" t="s">
        <v>661</v>
      </c>
      <c r="H150" s="162">
        <v>139.857</v>
      </c>
      <c r="I150" s="163"/>
      <c r="L150" s="159"/>
      <c r="M150" s="164"/>
      <c r="T150" s="165"/>
      <c r="AT150" s="160" t="s">
        <v>216</v>
      </c>
      <c r="AU150" s="160" t="s">
        <v>89</v>
      </c>
      <c r="AV150" s="13" t="s">
        <v>89</v>
      </c>
      <c r="AW150" s="13" t="s">
        <v>40</v>
      </c>
      <c r="AX150" s="13" t="s">
        <v>79</v>
      </c>
      <c r="AY150" s="160" t="s">
        <v>143</v>
      </c>
    </row>
    <row r="151" spans="2:65" s="14" customFormat="1" ht="11.25">
      <c r="B151" s="166"/>
      <c r="D151" s="147" t="s">
        <v>216</v>
      </c>
      <c r="E151" s="167" t="s">
        <v>3</v>
      </c>
      <c r="F151" s="168" t="s">
        <v>219</v>
      </c>
      <c r="H151" s="169">
        <v>139.857</v>
      </c>
      <c r="I151" s="170"/>
      <c r="L151" s="166"/>
      <c r="M151" s="171"/>
      <c r="T151" s="172"/>
      <c r="AT151" s="167" t="s">
        <v>216</v>
      </c>
      <c r="AU151" s="167" t="s">
        <v>89</v>
      </c>
      <c r="AV151" s="14" t="s">
        <v>169</v>
      </c>
      <c r="AW151" s="14" t="s">
        <v>40</v>
      </c>
      <c r="AX151" s="14" t="s">
        <v>87</v>
      </c>
      <c r="AY151" s="167" t="s">
        <v>143</v>
      </c>
    </row>
    <row r="152" spans="2:65" s="1" customFormat="1" ht="21.75" customHeight="1">
      <c r="B152" s="129"/>
      <c r="C152" s="130" t="s">
        <v>142</v>
      </c>
      <c r="D152" s="130" t="s">
        <v>146</v>
      </c>
      <c r="E152" s="131" t="s">
        <v>662</v>
      </c>
      <c r="F152" s="132" t="s">
        <v>663</v>
      </c>
      <c r="G152" s="133" t="s">
        <v>213</v>
      </c>
      <c r="H152" s="134">
        <v>610.66300000000001</v>
      </c>
      <c r="I152" s="135"/>
      <c r="J152" s="136">
        <f>ROUND(I152*H152,2)</f>
        <v>0</v>
      </c>
      <c r="K152" s="132" t="s">
        <v>150</v>
      </c>
      <c r="L152" s="34"/>
      <c r="M152" s="137" t="s">
        <v>3</v>
      </c>
      <c r="N152" s="138" t="s">
        <v>50</v>
      </c>
      <c r="P152" s="139">
        <f>O152*H152</f>
        <v>0</v>
      </c>
      <c r="Q152" s="139">
        <v>8.4000000000000003E-4</v>
      </c>
      <c r="R152" s="139">
        <f>Q152*H152</f>
        <v>0.51295692000000004</v>
      </c>
      <c r="S152" s="139">
        <v>0</v>
      </c>
      <c r="T152" s="140">
        <f>S152*H152</f>
        <v>0</v>
      </c>
      <c r="AR152" s="141" t="s">
        <v>169</v>
      </c>
      <c r="AT152" s="141" t="s">
        <v>146</v>
      </c>
      <c r="AU152" s="141" t="s">
        <v>89</v>
      </c>
      <c r="AY152" s="18" t="s">
        <v>143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8" t="s">
        <v>87</v>
      </c>
      <c r="BK152" s="142">
        <f>ROUND(I152*H152,2)</f>
        <v>0</v>
      </c>
      <c r="BL152" s="18" t="s">
        <v>169</v>
      </c>
      <c r="BM152" s="141" t="s">
        <v>664</v>
      </c>
    </row>
    <row r="153" spans="2:65" s="1" customFormat="1" ht="11.25">
      <c r="B153" s="34"/>
      <c r="D153" s="143" t="s">
        <v>153</v>
      </c>
      <c r="F153" s="144" t="s">
        <v>665</v>
      </c>
      <c r="I153" s="145"/>
      <c r="L153" s="34"/>
      <c r="M153" s="146"/>
      <c r="T153" s="55"/>
      <c r="AT153" s="18" t="s">
        <v>153</v>
      </c>
      <c r="AU153" s="18" t="s">
        <v>89</v>
      </c>
    </row>
    <row r="154" spans="2:65" s="1" customFormat="1" ht="19.5">
      <c r="B154" s="34"/>
      <c r="D154" s="147" t="s">
        <v>165</v>
      </c>
      <c r="F154" s="148" t="s">
        <v>666</v>
      </c>
      <c r="I154" s="145"/>
      <c r="L154" s="34"/>
      <c r="M154" s="146"/>
      <c r="T154" s="55"/>
      <c r="AT154" s="18" t="s">
        <v>165</v>
      </c>
      <c r="AU154" s="18" t="s">
        <v>89</v>
      </c>
    </row>
    <row r="155" spans="2:65" s="12" customFormat="1" ht="11.25">
      <c r="B155" s="153"/>
      <c r="D155" s="147" t="s">
        <v>216</v>
      </c>
      <c r="E155" s="154" t="s">
        <v>3</v>
      </c>
      <c r="F155" s="155" t="s">
        <v>667</v>
      </c>
      <c r="H155" s="154" t="s">
        <v>3</v>
      </c>
      <c r="I155" s="156"/>
      <c r="L155" s="153"/>
      <c r="M155" s="157"/>
      <c r="T155" s="158"/>
      <c r="AT155" s="154" t="s">
        <v>216</v>
      </c>
      <c r="AU155" s="154" t="s">
        <v>89</v>
      </c>
      <c r="AV155" s="12" t="s">
        <v>87</v>
      </c>
      <c r="AW155" s="12" t="s">
        <v>40</v>
      </c>
      <c r="AX155" s="12" t="s">
        <v>79</v>
      </c>
      <c r="AY155" s="154" t="s">
        <v>143</v>
      </c>
    </row>
    <row r="156" spans="2:65" s="12" customFormat="1" ht="11.25">
      <c r="B156" s="153"/>
      <c r="D156" s="147" t="s">
        <v>216</v>
      </c>
      <c r="E156" s="154" t="s">
        <v>3</v>
      </c>
      <c r="F156" s="155" t="s">
        <v>668</v>
      </c>
      <c r="H156" s="154" t="s">
        <v>3</v>
      </c>
      <c r="I156" s="156"/>
      <c r="L156" s="153"/>
      <c r="M156" s="157"/>
      <c r="T156" s="158"/>
      <c r="AT156" s="154" t="s">
        <v>216</v>
      </c>
      <c r="AU156" s="154" t="s">
        <v>89</v>
      </c>
      <c r="AV156" s="12" t="s">
        <v>87</v>
      </c>
      <c r="AW156" s="12" t="s">
        <v>40</v>
      </c>
      <c r="AX156" s="12" t="s">
        <v>79</v>
      </c>
      <c r="AY156" s="154" t="s">
        <v>143</v>
      </c>
    </row>
    <row r="157" spans="2:65" s="13" customFormat="1" ht="11.25">
      <c r="B157" s="159"/>
      <c r="D157" s="147" t="s">
        <v>216</v>
      </c>
      <c r="E157" s="160" t="s">
        <v>3</v>
      </c>
      <c r="F157" s="161" t="s">
        <v>669</v>
      </c>
      <c r="H157" s="162">
        <v>376.8</v>
      </c>
      <c r="I157" s="163"/>
      <c r="L157" s="159"/>
      <c r="M157" s="164"/>
      <c r="T157" s="165"/>
      <c r="AT157" s="160" t="s">
        <v>216</v>
      </c>
      <c r="AU157" s="160" t="s">
        <v>89</v>
      </c>
      <c r="AV157" s="13" t="s">
        <v>89</v>
      </c>
      <c r="AW157" s="13" t="s">
        <v>40</v>
      </c>
      <c r="AX157" s="13" t="s">
        <v>79</v>
      </c>
      <c r="AY157" s="160" t="s">
        <v>143</v>
      </c>
    </row>
    <row r="158" spans="2:65" s="13" customFormat="1" ht="11.25">
      <c r="B158" s="159"/>
      <c r="D158" s="147" t="s">
        <v>216</v>
      </c>
      <c r="E158" s="160" t="s">
        <v>3</v>
      </c>
      <c r="F158" s="161" t="s">
        <v>670</v>
      </c>
      <c r="H158" s="162">
        <v>8</v>
      </c>
      <c r="I158" s="163"/>
      <c r="L158" s="159"/>
      <c r="M158" s="164"/>
      <c r="T158" s="165"/>
      <c r="AT158" s="160" t="s">
        <v>216</v>
      </c>
      <c r="AU158" s="160" t="s">
        <v>89</v>
      </c>
      <c r="AV158" s="13" t="s">
        <v>89</v>
      </c>
      <c r="AW158" s="13" t="s">
        <v>40</v>
      </c>
      <c r="AX158" s="13" t="s">
        <v>79</v>
      </c>
      <c r="AY158" s="160" t="s">
        <v>143</v>
      </c>
    </row>
    <row r="159" spans="2:65" s="12" customFormat="1" ht="11.25">
      <c r="B159" s="153"/>
      <c r="D159" s="147" t="s">
        <v>216</v>
      </c>
      <c r="E159" s="154" t="s">
        <v>3</v>
      </c>
      <c r="F159" s="155" t="s">
        <v>644</v>
      </c>
      <c r="H159" s="154" t="s">
        <v>3</v>
      </c>
      <c r="I159" s="156"/>
      <c r="L159" s="153"/>
      <c r="M159" s="157"/>
      <c r="T159" s="158"/>
      <c r="AT159" s="154" t="s">
        <v>216</v>
      </c>
      <c r="AU159" s="154" t="s">
        <v>89</v>
      </c>
      <c r="AV159" s="12" t="s">
        <v>87</v>
      </c>
      <c r="AW159" s="12" t="s">
        <v>40</v>
      </c>
      <c r="AX159" s="12" t="s">
        <v>79</v>
      </c>
      <c r="AY159" s="154" t="s">
        <v>143</v>
      </c>
    </row>
    <row r="160" spans="2:65" s="13" customFormat="1" ht="11.25">
      <c r="B160" s="159"/>
      <c r="D160" s="147" t="s">
        <v>216</v>
      </c>
      <c r="E160" s="160" t="s">
        <v>3</v>
      </c>
      <c r="F160" s="161" t="s">
        <v>671</v>
      </c>
      <c r="H160" s="162">
        <v>65.599999999999994</v>
      </c>
      <c r="I160" s="163"/>
      <c r="L160" s="159"/>
      <c r="M160" s="164"/>
      <c r="T160" s="165"/>
      <c r="AT160" s="160" t="s">
        <v>216</v>
      </c>
      <c r="AU160" s="160" t="s">
        <v>89</v>
      </c>
      <c r="AV160" s="13" t="s">
        <v>89</v>
      </c>
      <c r="AW160" s="13" t="s">
        <v>40</v>
      </c>
      <c r="AX160" s="13" t="s">
        <v>79</v>
      </c>
      <c r="AY160" s="160" t="s">
        <v>143</v>
      </c>
    </row>
    <row r="161" spans="2:65" s="12" customFormat="1" ht="11.25">
      <c r="B161" s="153"/>
      <c r="D161" s="147" t="s">
        <v>216</v>
      </c>
      <c r="E161" s="154" t="s">
        <v>3</v>
      </c>
      <c r="F161" s="155" t="s">
        <v>631</v>
      </c>
      <c r="H161" s="154" t="s">
        <v>3</v>
      </c>
      <c r="I161" s="156"/>
      <c r="L161" s="153"/>
      <c r="M161" s="157"/>
      <c r="T161" s="158"/>
      <c r="AT161" s="154" t="s">
        <v>216</v>
      </c>
      <c r="AU161" s="154" t="s">
        <v>89</v>
      </c>
      <c r="AV161" s="12" t="s">
        <v>87</v>
      </c>
      <c r="AW161" s="12" t="s">
        <v>40</v>
      </c>
      <c r="AX161" s="12" t="s">
        <v>79</v>
      </c>
      <c r="AY161" s="154" t="s">
        <v>143</v>
      </c>
    </row>
    <row r="162" spans="2:65" s="13" customFormat="1" ht="11.25">
      <c r="B162" s="159"/>
      <c r="D162" s="147" t="s">
        <v>216</v>
      </c>
      <c r="E162" s="160" t="s">
        <v>3</v>
      </c>
      <c r="F162" s="161" t="s">
        <v>672</v>
      </c>
      <c r="H162" s="162">
        <v>17.745000000000001</v>
      </c>
      <c r="I162" s="163"/>
      <c r="L162" s="159"/>
      <c r="M162" s="164"/>
      <c r="T162" s="165"/>
      <c r="AT162" s="160" t="s">
        <v>216</v>
      </c>
      <c r="AU162" s="160" t="s">
        <v>89</v>
      </c>
      <c r="AV162" s="13" t="s">
        <v>89</v>
      </c>
      <c r="AW162" s="13" t="s">
        <v>40</v>
      </c>
      <c r="AX162" s="13" t="s">
        <v>79</v>
      </c>
      <c r="AY162" s="160" t="s">
        <v>143</v>
      </c>
    </row>
    <row r="163" spans="2:65" s="13" customFormat="1" ht="11.25">
      <c r="B163" s="159"/>
      <c r="D163" s="147" t="s">
        <v>216</v>
      </c>
      <c r="E163" s="160" t="s">
        <v>3</v>
      </c>
      <c r="F163" s="161" t="s">
        <v>673</v>
      </c>
      <c r="H163" s="162">
        <v>10.335000000000001</v>
      </c>
      <c r="I163" s="163"/>
      <c r="L163" s="159"/>
      <c r="M163" s="164"/>
      <c r="T163" s="165"/>
      <c r="AT163" s="160" t="s">
        <v>216</v>
      </c>
      <c r="AU163" s="160" t="s">
        <v>89</v>
      </c>
      <c r="AV163" s="13" t="s">
        <v>89</v>
      </c>
      <c r="AW163" s="13" t="s">
        <v>40</v>
      </c>
      <c r="AX163" s="13" t="s">
        <v>79</v>
      </c>
      <c r="AY163" s="160" t="s">
        <v>143</v>
      </c>
    </row>
    <row r="164" spans="2:65" s="13" customFormat="1" ht="11.25">
      <c r="B164" s="159"/>
      <c r="D164" s="147" t="s">
        <v>216</v>
      </c>
      <c r="E164" s="160" t="s">
        <v>3</v>
      </c>
      <c r="F164" s="161" t="s">
        <v>674</v>
      </c>
      <c r="H164" s="162">
        <v>16.274999999999999</v>
      </c>
      <c r="I164" s="163"/>
      <c r="L164" s="159"/>
      <c r="M164" s="164"/>
      <c r="T164" s="165"/>
      <c r="AT164" s="160" t="s">
        <v>216</v>
      </c>
      <c r="AU164" s="160" t="s">
        <v>89</v>
      </c>
      <c r="AV164" s="13" t="s">
        <v>89</v>
      </c>
      <c r="AW164" s="13" t="s">
        <v>40</v>
      </c>
      <c r="AX164" s="13" t="s">
        <v>79</v>
      </c>
      <c r="AY164" s="160" t="s">
        <v>143</v>
      </c>
    </row>
    <row r="165" spans="2:65" s="13" customFormat="1" ht="11.25">
      <c r="B165" s="159"/>
      <c r="D165" s="147" t="s">
        <v>216</v>
      </c>
      <c r="E165" s="160" t="s">
        <v>3</v>
      </c>
      <c r="F165" s="161" t="s">
        <v>675</v>
      </c>
      <c r="H165" s="162">
        <v>8.7210000000000001</v>
      </c>
      <c r="I165" s="163"/>
      <c r="L165" s="159"/>
      <c r="M165" s="164"/>
      <c r="T165" s="165"/>
      <c r="AT165" s="160" t="s">
        <v>216</v>
      </c>
      <c r="AU165" s="160" t="s">
        <v>89</v>
      </c>
      <c r="AV165" s="13" t="s">
        <v>89</v>
      </c>
      <c r="AW165" s="13" t="s">
        <v>40</v>
      </c>
      <c r="AX165" s="13" t="s">
        <v>79</v>
      </c>
      <c r="AY165" s="160" t="s">
        <v>143</v>
      </c>
    </row>
    <row r="166" spans="2:65" s="13" customFormat="1" ht="11.25">
      <c r="B166" s="159"/>
      <c r="D166" s="147" t="s">
        <v>216</v>
      </c>
      <c r="E166" s="160" t="s">
        <v>3</v>
      </c>
      <c r="F166" s="161" t="s">
        <v>676</v>
      </c>
      <c r="H166" s="162">
        <v>10.4</v>
      </c>
      <c r="I166" s="163"/>
      <c r="L166" s="159"/>
      <c r="M166" s="164"/>
      <c r="T166" s="165"/>
      <c r="AT166" s="160" t="s">
        <v>216</v>
      </c>
      <c r="AU166" s="160" t="s">
        <v>89</v>
      </c>
      <c r="AV166" s="13" t="s">
        <v>89</v>
      </c>
      <c r="AW166" s="13" t="s">
        <v>40</v>
      </c>
      <c r="AX166" s="13" t="s">
        <v>79</v>
      </c>
      <c r="AY166" s="160" t="s">
        <v>143</v>
      </c>
    </row>
    <row r="167" spans="2:65" s="13" customFormat="1" ht="11.25">
      <c r="B167" s="159"/>
      <c r="D167" s="147" t="s">
        <v>216</v>
      </c>
      <c r="E167" s="160" t="s">
        <v>3</v>
      </c>
      <c r="F167" s="161" t="s">
        <v>677</v>
      </c>
      <c r="H167" s="162">
        <v>5.6</v>
      </c>
      <c r="I167" s="163"/>
      <c r="L167" s="159"/>
      <c r="M167" s="164"/>
      <c r="T167" s="165"/>
      <c r="AT167" s="160" t="s">
        <v>216</v>
      </c>
      <c r="AU167" s="160" t="s">
        <v>89</v>
      </c>
      <c r="AV167" s="13" t="s">
        <v>89</v>
      </c>
      <c r="AW167" s="13" t="s">
        <v>40</v>
      </c>
      <c r="AX167" s="13" t="s">
        <v>79</v>
      </c>
      <c r="AY167" s="160" t="s">
        <v>143</v>
      </c>
    </row>
    <row r="168" spans="2:65" s="13" customFormat="1" ht="11.25">
      <c r="B168" s="159"/>
      <c r="D168" s="147" t="s">
        <v>216</v>
      </c>
      <c r="E168" s="160" t="s">
        <v>3</v>
      </c>
      <c r="F168" s="161" t="s">
        <v>678</v>
      </c>
      <c r="H168" s="162">
        <v>9.2910000000000004</v>
      </c>
      <c r="I168" s="163"/>
      <c r="L168" s="159"/>
      <c r="M168" s="164"/>
      <c r="T168" s="165"/>
      <c r="AT168" s="160" t="s">
        <v>216</v>
      </c>
      <c r="AU168" s="160" t="s">
        <v>89</v>
      </c>
      <c r="AV168" s="13" t="s">
        <v>89</v>
      </c>
      <c r="AW168" s="13" t="s">
        <v>40</v>
      </c>
      <c r="AX168" s="13" t="s">
        <v>79</v>
      </c>
      <c r="AY168" s="160" t="s">
        <v>143</v>
      </c>
    </row>
    <row r="169" spans="2:65" s="13" customFormat="1" ht="11.25">
      <c r="B169" s="159"/>
      <c r="D169" s="147" t="s">
        <v>216</v>
      </c>
      <c r="E169" s="160" t="s">
        <v>3</v>
      </c>
      <c r="F169" s="161" t="s">
        <v>679</v>
      </c>
      <c r="H169" s="162">
        <v>9.86</v>
      </c>
      <c r="I169" s="163"/>
      <c r="L169" s="159"/>
      <c r="M169" s="164"/>
      <c r="T169" s="165"/>
      <c r="AT169" s="160" t="s">
        <v>216</v>
      </c>
      <c r="AU169" s="160" t="s">
        <v>89</v>
      </c>
      <c r="AV169" s="13" t="s">
        <v>89</v>
      </c>
      <c r="AW169" s="13" t="s">
        <v>40</v>
      </c>
      <c r="AX169" s="13" t="s">
        <v>79</v>
      </c>
      <c r="AY169" s="160" t="s">
        <v>143</v>
      </c>
    </row>
    <row r="170" spans="2:65" s="13" customFormat="1" ht="11.25">
      <c r="B170" s="159"/>
      <c r="D170" s="147" t="s">
        <v>216</v>
      </c>
      <c r="E170" s="160" t="s">
        <v>3</v>
      </c>
      <c r="F170" s="161" t="s">
        <v>680</v>
      </c>
      <c r="H170" s="162">
        <v>17.721</v>
      </c>
      <c r="I170" s="163"/>
      <c r="L170" s="159"/>
      <c r="M170" s="164"/>
      <c r="T170" s="165"/>
      <c r="AT170" s="160" t="s">
        <v>216</v>
      </c>
      <c r="AU170" s="160" t="s">
        <v>89</v>
      </c>
      <c r="AV170" s="13" t="s">
        <v>89</v>
      </c>
      <c r="AW170" s="13" t="s">
        <v>40</v>
      </c>
      <c r="AX170" s="13" t="s">
        <v>79</v>
      </c>
      <c r="AY170" s="160" t="s">
        <v>143</v>
      </c>
    </row>
    <row r="171" spans="2:65" s="13" customFormat="1" ht="11.25">
      <c r="B171" s="159"/>
      <c r="D171" s="147" t="s">
        <v>216</v>
      </c>
      <c r="E171" s="160" t="s">
        <v>3</v>
      </c>
      <c r="F171" s="161" t="s">
        <v>681</v>
      </c>
      <c r="H171" s="162">
        <v>23.864999999999998</v>
      </c>
      <c r="I171" s="163"/>
      <c r="L171" s="159"/>
      <c r="M171" s="164"/>
      <c r="T171" s="165"/>
      <c r="AT171" s="160" t="s">
        <v>216</v>
      </c>
      <c r="AU171" s="160" t="s">
        <v>89</v>
      </c>
      <c r="AV171" s="13" t="s">
        <v>89</v>
      </c>
      <c r="AW171" s="13" t="s">
        <v>40</v>
      </c>
      <c r="AX171" s="13" t="s">
        <v>79</v>
      </c>
      <c r="AY171" s="160" t="s">
        <v>143</v>
      </c>
    </row>
    <row r="172" spans="2:65" s="13" customFormat="1" ht="11.25">
      <c r="B172" s="159"/>
      <c r="D172" s="147" t="s">
        <v>216</v>
      </c>
      <c r="E172" s="160" t="s">
        <v>3</v>
      </c>
      <c r="F172" s="161" t="s">
        <v>682</v>
      </c>
      <c r="H172" s="162">
        <v>22.68</v>
      </c>
      <c r="I172" s="163"/>
      <c r="L172" s="159"/>
      <c r="M172" s="164"/>
      <c r="T172" s="165"/>
      <c r="AT172" s="160" t="s">
        <v>216</v>
      </c>
      <c r="AU172" s="160" t="s">
        <v>89</v>
      </c>
      <c r="AV172" s="13" t="s">
        <v>89</v>
      </c>
      <c r="AW172" s="13" t="s">
        <v>40</v>
      </c>
      <c r="AX172" s="13" t="s">
        <v>79</v>
      </c>
      <c r="AY172" s="160" t="s">
        <v>143</v>
      </c>
    </row>
    <row r="173" spans="2:65" s="13" customFormat="1" ht="11.25">
      <c r="B173" s="159"/>
      <c r="D173" s="147" t="s">
        <v>216</v>
      </c>
      <c r="E173" s="160" t="s">
        <v>3</v>
      </c>
      <c r="F173" s="161" t="s">
        <v>683</v>
      </c>
      <c r="H173" s="162">
        <v>7.77</v>
      </c>
      <c r="I173" s="163"/>
      <c r="L173" s="159"/>
      <c r="M173" s="164"/>
      <c r="T173" s="165"/>
      <c r="AT173" s="160" t="s">
        <v>216</v>
      </c>
      <c r="AU173" s="160" t="s">
        <v>89</v>
      </c>
      <c r="AV173" s="13" t="s">
        <v>89</v>
      </c>
      <c r="AW173" s="13" t="s">
        <v>40</v>
      </c>
      <c r="AX173" s="13" t="s">
        <v>79</v>
      </c>
      <c r="AY173" s="160" t="s">
        <v>143</v>
      </c>
    </row>
    <row r="174" spans="2:65" s="14" customFormat="1" ht="11.25">
      <c r="B174" s="166"/>
      <c r="D174" s="147" t="s">
        <v>216</v>
      </c>
      <c r="E174" s="167" t="s">
        <v>3</v>
      </c>
      <c r="F174" s="168" t="s">
        <v>219</v>
      </c>
      <c r="H174" s="169">
        <v>610.66300000000001</v>
      </c>
      <c r="I174" s="170"/>
      <c r="L174" s="166"/>
      <c r="M174" s="171"/>
      <c r="T174" s="172"/>
      <c r="AT174" s="167" t="s">
        <v>216</v>
      </c>
      <c r="AU174" s="167" t="s">
        <v>89</v>
      </c>
      <c r="AV174" s="14" t="s">
        <v>169</v>
      </c>
      <c r="AW174" s="14" t="s">
        <v>40</v>
      </c>
      <c r="AX174" s="14" t="s">
        <v>87</v>
      </c>
      <c r="AY174" s="167" t="s">
        <v>143</v>
      </c>
    </row>
    <row r="175" spans="2:65" s="1" customFormat="1" ht="24.2" customHeight="1">
      <c r="B175" s="129"/>
      <c r="C175" s="130" t="s">
        <v>182</v>
      </c>
      <c r="D175" s="130" t="s">
        <v>146</v>
      </c>
      <c r="E175" s="131" t="s">
        <v>684</v>
      </c>
      <c r="F175" s="132" t="s">
        <v>685</v>
      </c>
      <c r="G175" s="133" t="s">
        <v>213</v>
      </c>
      <c r="H175" s="134">
        <v>610.66300000000001</v>
      </c>
      <c r="I175" s="135"/>
      <c r="J175" s="136">
        <f>ROUND(I175*H175,2)</f>
        <v>0</v>
      </c>
      <c r="K175" s="132" t="s">
        <v>150</v>
      </c>
      <c r="L175" s="34"/>
      <c r="M175" s="137" t="s">
        <v>3</v>
      </c>
      <c r="N175" s="138" t="s">
        <v>50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169</v>
      </c>
      <c r="AT175" s="141" t="s">
        <v>146</v>
      </c>
      <c r="AU175" s="141" t="s">
        <v>89</v>
      </c>
      <c r="AY175" s="18" t="s">
        <v>143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8" t="s">
        <v>87</v>
      </c>
      <c r="BK175" s="142">
        <f>ROUND(I175*H175,2)</f>
        <v>0</v>
      </c>
      <c r="BL175" s="18" t="s">
        <v>169</v>
      </c>
      <c r="BM175" s="141" t="s">
        <v>686</v>
      </c>
    </row>
    <row r="176" spans="2:65" s="1" customFormat="1" ht="11.25">
      <c r="B176" s="34"/>
      <c r="D176" s="143" t="s">
        <v>153</v>
      </c>
      <c r="F176" s="144" t="s">
        <v>687</v>
      </c>
      <c r="I176" s="145"/>
      <c r="L176" s="34"/>
      <c r="M176" s="146"/>
      <c r="T176" s="55"/>
      <c r="AT176" s="18" t="s">
        <v>153</v>
      </c>
      <c r="AU176" s="18" t="s">
        <v>89</v>
      </c>
    </row>
    <row r="177" spans="2:65" s="1" customFormat="1" ht="37.9" customHeight="1">
      <c r="B177" s="129"/>
      <c r="C177" s="130" t="s">
        <v>189</v>
      </c>
      <c r="D177" s="130" t="s">
        <v>146</v>
      </c>
      <c r="E177" s="131" t="s">
        <v>373</v>
      </c>
      <c r="F177" s="132" t="s">
        <v>374</v>
      </c>
      <c r="G177" s="133" t="s">
        <v>196</v>
      </c>
      <c r="H177" s="134">
        <v>716.27599999999995</v>
      </c>
      <c r="I177" s="135"/>
      <c r="J177" s="136">
        <f>ROUND(I177*H177,2)</f>
        <v>0</v>
      </c>
      <c r="K177" s="132" t="s">
        <v>150</v>
      </c>
      <c r="L177" s="34"/>
      <c r="M177" s="137" t="s">
        <v>3</v>
      </c>
      <c r="N177" s="138" t="s">
        <v>50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169</v>
      </c>
      <c r="AT177" s="141" t="s">
        <v>146</v>
      </c>
      <c r="AU177" s="141" t="s">
        <v>89</v>
      </c>
      <c r="AY177" s="18" t="s">
        <v>143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8" t="s">
        <v>87</v>
      </c>
      <c r="BK177" s="142">
        <f>ROUND(I177*H177,2)</f>
        <v>0</v>
      </c>
      <c r="BL177" s="18" t="s">
        <v>169</v>
      </c>
      <c r="BM177" s="141" t="s">
        <v>688</v>
      </c>
    </row>
    <row r="178" spans="2:65" s="1" customFormat="1" ht="11.25">
      <c r="B178" s="34"/>
      <c r="D178" s="143" t="s">
        <v>153</v>
      </c>
      <c r="F178" s="144" t="s">
        <v>376</v>
      </c>
      <c r="I178" s="145"/>
      <c r="L178" s="34"/>
      <c r="M178" s="146"/>
      <c r="T178" s="55"/>
      <c r="AT178" s="18" t="s">
        <v>153</v>
      </c>
      <c r="AU178" s="18" t="s">
        <v>89</v>
      </c>
    </row>
    <row r="179" spans="2:65" s="12" customFormat="1" ht="11.25">
      <c r="B179" s="153"/>
      <c r="D179" s="147" t="s">
        <v>216</v>
      </c>
      <c r="E179" s="154" t="s">
        <v>3</v>
      </c>
      <c r="F179" s="155" t="s">
        <v>689</v>
      </c>
      <c r="H179" s="154" t="s">
        <v>3</v>
      </c>
      <c r="I179" s="156"/>
      <c r="L179" s="153"/>
      <c r="M179" s="157"/>
      <c r="T179" s="158"/>
      <c r="AT179" s="154" t="s">
        <v>216</v>
      </c>
      <c r="AU179" s="154" t="s">
        <v>89</v>
      </c>
      <c r="AV179" s="12" t="s">
        <v>87</v>
      </c>
      <c r="AW179" s="12" t="s">
        <v>40</v>
      </c>
      <c r="AX179" s="12" t="s">
        <v>79</v>
      </c>
      <c r="AY179" s="154" t="s">
        <v>143</v>
      </c>
    </row>
    <row r="180" spans="2:65" s="13" customFormat="1" ht="11.25">
      <c r="B180" s="159"/>
      <c r="D180" s="147" t="s">
        <v>216</v>
      </c>
      <c r="E180" s="160" t="s">
        <v>3</v>
      </c>
      <c r="F180" s="161" t="s">
        <v>240</v>
      </c>
      <c r="H180" s="162">
        <v>716.27599999999995</v>
      </c>
      <c r="I180" s="163"/>
      <c r="L180" s="159"/>
      <c r="M180" s="164"/>
      <c r="T180" s="165"/>
      <c r="AT180" s="160" t="s">
        <v>216</v>
      </c>
      <c r="AU180" s="160" t="s">
        <v>89</v>
      </c>
      <c r="AV180" s="13" t="s">
        <v>89</v>
      </c>
      <c r="AW180" s="13" t="s">
        <v>40</v>
      </c>
      <c r="AX180" s="13" t="s">
        <v>79</v>
      </c>
      <c r="AY180" s="160" t="s">
        <v>143</v>
      </c>
    </row>
    <row r="181" spans="2:65" s="14" customFormat="1" ht="11.25">
      <c r="B181" s="166"/>
      <c r="D181" s="147" t="s">
        <v>216</v>
      </c>
      <c r="E181" s="167" t="s">
        <v>3</v>
      </c>
      <c r="F181" s="168" t="s">
        <v>219</v>
      </c>
      <c r="H181" s="169">
        <v>716.27599999999995</v>
      </c>
      <c r="I181" s="170"/>
      <c r="L181" s="166"/>
      <c r="M181" s="171"/>
      <c r="T181" s="172"/>
      <c r="AT181" s="167" t="s">
        <v>216</v>
      </c>
      <c r="AU181" s="167" t="s">
        <v>89</v>
      </c>
      <c r="AV181" s="14" t="s">
        <v>169</v>
      </c>
      <c r="AW181" s="14" t="s">
        <v>40</v>
      </c>
      <c r="AX181" s="14" t="s">
        <v>87</v>
      </c>
      <c r="AY181" s="167" t="s">
        <v>143</v>
      </c>
    </row>
    <row r="182" spans="2:65" s="1" customFormat="1" ht="37.9" customHeight="1">
      <c r="B182" s="129"/>
      <c r="C182" s="130" t="s">
        <v>258</v>
      </c>
      <c r="D182" s="130" t="s">
        <v>146</v>
      </c>
      <c r="E182" s="131" t="s">
        <v>241</v>
      </c>
      <c r="F182" s="132" t="s">
        <v>242</v>
      </c>
      <c r="G182" s="133" t="s">
        <v>196</v>
      </c>
      <c r="H182" s="134">
        <v>341.14499999999998</v>
      </c>
      <c r="I182" s="135"/>
      <c r="J182" s="136">
        <f>ROUND(I182*H182,2)</f>
        <v>0</v>
      </c>
      <c r="K182" s="132" t="s">
        <v>150</v>
      </c>
      <c r="L182" s="34"/>
      <c r="M182" s="137" t="s">
        <v>3</v>
      </c>
      <c r="N182" s="138" t="s">
        <v>50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169</v>
      </c>
      <c r="AT182" s="141" t="s">
        <v>146</v>
      </c>
      <c r="AU182" s="141" t="s">
        <v>89</v>
      </c>
      <c r="AY182" s="18" t="s">
        <v>143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8" t="s">
        <v>87</v>
      </c>
      <c r="BK182" s="142">
        <f>ROUND(I182*H182,2)</f>
        <v>0</v>
      </c>
      <c r="BL182" s="18" t="s">
        <v>169</v>
      </c>
      <c r="BM182" s="141" t="s">
        <v>690</v>
      </c>
    </row>
    <row r="183" spans="2:65" s="1" customFormat="1" ht="11.25">
      <c r="B183" s="34"/>
      <c r="D183" s="143" t="s">
        <v>153</v>
      </c>
      <c r="F183" s="144" t="s">
        <v>244</v>
      </c>
      <c r="I183" s="145"/>
      <c r="L183" s="34"/>
      <c r="M183" s="146"/>
      <c r="T183" s="55"/>
      <c r="AT183" s="18" t="s">
        <v>153</v>
      </c>
      <c r="AU183" s="18" t="s">
        <v>89</v>
      </c>
    </row>
    <row r="184" spans="2:65" s="12" customFormat="1" ht="11.25">
      <c r="B184" s="153"/>
      <c r="D184" s="147" t="s">
        <v>216</v>
      </c>
      <c r="E184" s="154" t="s">
        <v>3</v>
      </c>
      <c r="F184" s="155" t="s">
        <v>691</v>
      </c>
      <c r="H184" s="154" t="s">
        <v>3</v>
      </c>
      <c r="I184" s="156"/>
      <c r="L184" s="153"/>
      <c r="M184" s="157"/>
      <c r="T184" s="158"/>
      <c r="AT184" s="154" t="s">
        <v>216</v>
      </c>
      <c r="AU184" s="154" t="s">
        <v>89</v>
      </c>
      <c r="AV184" s="12" t="s">
        <v>87</v>
      </c>
      <c r="AW184" s="12" t="s">
        <v>40</v>
      </c>
      <c r="AX184" s="12" t="s">
        <v>79</v>
      </c>
      <c r="AY184" s="154" t="s">
        <v>143</v>
      </c>
    </row>
    <row r="185" spans="2:65" s="13" customFormat="1" ht="11.25">
      <c r="B185" s="159"/>
      <c r="D185" s="147" t="s">
        <v>216</v>
      </c>
      <c r="E185" s="160" t="s">
        <v>3</v>
      </c>
      <c r="F185" s="161" t="s">
        <v>692</v>
      </c>
      <c r="H185" s="162">
        <v>341.14499999999998</v>
      </c>
      <c r="I185" s="163"/>
      <c r="L185" s="159"/>
      <c r="M185" s="164"/>
      <c r="T185" s="165"/>
      <c r="AT185" s="160" t="s">
        <v>216</v>
      </c>
      <c r="AU185" s="160" t="s">
        <v>89</v>
      </c>
      <c r="AV185" s="13" t="s">
        <v>89</v>
      </c>
      <c r="AW185" s="13" t="s">
        <v>40</v>
      </c>
      <c r="AX185" s="13" t="s">
        <v>79</v>
      </c>
      <c r="AY185" s="160" t="s">
        <v>143</v>
      </c>
    </row>
    <row r="186" spans="2:65" s="14" customFormat="1" ht="11.25">
      <c r="B186" s="166"/>
      <c r="D186" s="147" t="s">
        <v>216</v>
      </c>
      <c r="E186" s="167" t="s">
        <v>3</v>
      </c>
      <c r="F186" s="168" t="s">
        <v>219</v>
      </c>
      <c r="H186" s="169">
        <v>341.14499999999998</v>
      </c>
      <c r="I186" s="170"/>
      <c r="L186" s="166"/>
      <c r="M186" s="171"/>
      <c r="T186" s="172"/>
      <c r="AT186" s="167" t="s">
        <v>216</v>
      </c>
      <c r="AU186" s="167" t="s">
        <v>89</v>
      </c>
      <c r="AV186" s="14" t="s">
        <v>169</v>
      </c>
      <c r="AW186" s="14" t="s">
        <v>40</v>
      </c>
      <c r="AX186" s="14" t="s">
        <v>87</v>
      </c>
      <c r="AY186" s="167" t="s">
        <v>143</v>
      </c>
    </row>
    <row r="187" spans="2:65" s="1" customFormat="1" ht="37.9" customHeight="1">
      <c r="B187" s="129"/>
      <c r="C187" s="130" t="s">
        <v>266</v>
      </c>
      <c r="D187" s="130" t="s">
        <v>146</v>
      </c>
      <c r="E187" s="131" t="s">
        <v>247</v>
      </c>
      <c r="F187" s="132" t="s">
        <v>248</v>
      </c>
      <c r="G187" s="133" t="s">
        <v>196</v>
      </c>
      <c r="H187" s="134">
        <v>1023.4349999999999</v>
      </c>
      <c r="I187" s="135"/>
      <c r="J187" s="136">
        <f>ROUND(I187*H187,2)</f>
        <v>0</v>
      </c>
      <c r="K187" s="132" t="s">
        <v>150</v>
      </c>
      <c r="L187" s="34"/>
      <c r="M187" s="137" t="s">
        <v>3</v>
      </c>
      <c r="N187" s="138" t="s">
        <v>50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169</v>
      </c>
      <c r="AT187" s="141" t="s">
        <v>146</v>
      </c>
      <c r="AU187" s="141" t="s">
        <v>89</v>
      </c>
      <c r="AY187" s="18" t="s">
        <v>143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8" t="s">
        <v>87</v>
      </c>
      <c r="BK187" s="142">
        <f>ROUND(I187*H187,2)</f>
        <v>0</v>
      </c>
      <c r="BL187" s="18" t="s">
        <v>169</v>
      </c>
      <c r="BM187" s="141" t="s">
        <v>693</v>
      </c>
    </row>
    <row r="188" spans="2:65" s="1" customFormat="1" ht="11.25">
      <c r="B188" s="34"/>
      <c r="D188" s="143" t="s">
        <v>153</v>
      </c>
      <c r="F188" s="144" t="s">
        <v>250</v>
      </c>
      <c r="I188" s="145"/>
      <c r="L188" s="34"/>
      <c r="M188" s="146"/>
      <c r="T188" s="55"/>
      <c r="AT188" s="18" t="s">
        <v>153</v>
      </c>
      <c r="AU188" s="18" t="s">
        <v>89</v>
      </c>
    </row>
    <row r="189" spans="2:65" s="12" customFormat="1" ht="11.25">
      <c r="B189" s="153"/>
      <c r="D189" s="147" t="s">
        <v>216</v>
      </c>
      <c r="E189" s="154" t="s">
        <v>3</v>
      </c>
      <c r="F189" s="155" t="s">
        <v>694</v>
      </c>
      <c r="H189" s="154" t="s">
        <v>3</v>
      </c>
      <c r="I189" s="156"/>
      <c r="L189" s="153"/>
      <c r="M189" s="157"/>
      <c r="T189" s="158"/>
      <c r="AT189" s="154" t="s">
        <v>216</v>
      </c>
      <c r="AU189" s="154" t="s">
        <v>89</v>
      </c>
      <c r="AV189" s="12" t="s">
        <v>87</v>
      </c>
      <c r="AW189" s="12" t="s">
        <v>40</v>
      </c>
      <c r="AX189" s="12" t="s">
        <v>79</v>
      </c>
      <c r="AY189" s="154" t="s">
        <v>143</v>
      </c>
    </row>
    <row r="190" spans="2:65" s="13" customFormat="1" ht="11.25">
      <c r="B190" s="159"/>
      <c r="D190" s="147" t="s">
        <v>216</v>
      </c>
      <c r="E190" s="160" t="s">
        <v>3</v>
      </c>
      <c r="F190" s="161" t="s">
        <v>695</v>
      </c>
      <c r="H190" s="162">
        <v>1023.4349999999999</v>
      </c>
      <c r="I190" s="163"/>
      <c r="L190" s="159"/>
      <c r="M190" s="164"/>
      <c r="T190" s="165"/>
      <c r="AT190" s="160" t="s">
        <v>216</v>
      </c>
      <c r="AU190" s="160" t="s">
        <v>89</v>
      </c>
      <c r="AV190" s="13" t="s">
        <v>89</v>
      </c>
      <c r="AW190" s="13" t="s">
        <v>40</v>
      </c>
      <c r="AX190" s="13" t="s">
        <v>79</v>
      </c>
      <c r="AY190" s="160" t="s">
        <v>143</v>
      </c>
    </row>
    <row r="191" spans="2:65" s="14" customFormat="1" ht="11.25">
      <c r="B191" s="166"/>
      <c r="D191" s="147" t="s">
        <v>216</v>
      </c>
      <c r="E191" s="167" t="s">
        <v>3</v>
      </c>
      <c r="F191" s="168" t="s">
        <v>219</v>
      </c>
      <c r="H191" s="169">
        <v>1023.4349999999999</v>
      </c>
      <c r="I191" s="170"/>
      <c r="L191" s="166"/>
      <c r="M191" s="171"/>
      <c r="T191" s="172"/>
      <c r="AT191" s="167" t="s">
        <v>216</v>
      </c>
      <c r="AU191" s="167" t="s">
        <v>89</v>
      </c>
      <c r="AV191" s="14" t="s">
        <v>169</v>
      </c>
      <c r="AW191" s="14" t="s">
        <v>40</v>
      </c>
      <c r="AX191" s="14" t="s">
        <v>87</v>
      </c>
      <c r="AY191" s="167" t="s">
        <v>143</v>
      </c>
    </row>
    <row r="192" spans="2:65" s="1" customFormat="1" ht="24.2" customHeight="1">
      <c r="B192" s="129"/>
      <c r="C192" s="130" t="s">
        <v>272</v>
      </c>
      <c r="D192" s="130" t="s">
        <v>146</v>
      </c>
      <c r="E192" s="131" t="s">
        <v>253</v>
      </c>
      <c r="F192" s="132" t="s">
        <v>254</v>
      </c>
      <c r="G192" s="133" t="s">
        <v>196</v>
      </c>
      <c r="H192" s="134">
        <v>358.13799999999998</v>
      </c>
      <c r="I192" s="135"/>
      <c r="J192" s="136">
        <f>ROUND(I192*H192,2)</f>
        <v>0</v>
      </c>
      <c r="K192" s="132" t="s">
        <v>150</v>
      </c>
      <c r="L192" s="34"/>
      <c r="M192" s="137" t="s">
        <v>3</v>
      </c>
      <c r="N192" s="138" t="s">
        <v>50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169</v>
      </c>
      <c r="AT192" s="141" t="s">
        <v>146</v>
      </c>
      <c r="AU192" s="141" t="s">
        <v>89</v>
      </c>
      <c r="AY192" s="18" t="s">
        <v>143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8" t="s">
        <v>87</v>
      </c>
      <c r="BK192" s="142">
        <f>ROUND(I192*H192,2)</f>
        <v>0</v>
      </c>
      <c r="BL192" s="18" t="s">
        <v>169</v>
      </c>
      <c r="BM192" s="141" t="s">
        <v>696</v>
      </c>
    </row>
    <row r="193" spans="2:65" s="1" customFormat="1" ht="11.25">
      <c r="B193" s="34"/>
      <c r="D193" s="143" t="s">
        <v>153</v>
      </c>
      <c r="F193" s="144" t="s">
        <v>256</v>
      </c>
      <c r="I193" s="145"/>
      <c r="L193" s="34"/>
      <c r="M193" s="146"/>
      <c r="T193" s="55"/>
      <c r="AT193" s="18" t="s">
        <v>153</v>
      </c>
      <c r="AU193" s="18" t="s">
        <v>89</v>
      </c>
    </row>
    <row r="194" spans="2:65" s="12" customFormat="1" ht="11.25">
      <c r="B194" s="153"/>
      <c r="D194" s="147" t="s">
        <v>216</v>
      </c>
      <c r="E194" s="154" t="s">
        <v>3</v>
      </c>
      <c r="F194" s="155" t="s">
        <v>697</v>
      </c>
      <c r="H194" s="154" t="s">
        <v>3</v>
      </c>
      <c r="I194" s="156"/>
      <c r="L194" s="153"/>
      <c r="M194" s="157"/>
      <c r="T194" s="158"/>
      <c r="AT194" s="154" t="s">
        <v>216</v>
      </c>
      <c r="AU194" s="154" t="s">
        <v>89</v>
      </c>
      <c r="AV194" s="12" t="s">
        <v>87</v>
      </c>
      <c r="AW194" s="12" t="s">
        <v>40</v>
      </c>
      <c r="AX194" s="12" t="s">
        <v>79</v>
      </c>
      <c r="AY194" s="154" t="s">
        <v>143</v>
      </c>
    </row>
    <row r="195" spans="2:65" s="13" customFormat="1" ht="11.25">
      <c r="B195" s="159"/>
      <c r="D195" s="147" t="s">
        <v>216</v>
      </c>
      <c r="E195" s="160" t="s">
        <v>3</v>
      </c>
      <c r="F195" s="161" t="s">
        <v>198</v>
      </c>
      <c r="H195" s="162">
        <v>358.13799999999998</v>
      </c>
      <c r="I195" s="163"/>
      <c r="L195" s="159"/>
      <c r="M195" s="164"/>
      <c r="T195" s="165"/>
      <c r="AT195" s="160" t="s">
        <v>216</v>
      </c>
      <c r="AU195" s="160" t="s">
        <v>89</v>
      </c>
      <c r="AV195" s="13" t="s">
        <v>89</v>
      </c>
      <c r="AW195" s="13" t="s">
        <v>40</v>
      </c>
      <c r="AX195" s="13" t="s">
        <v>79</v>
      </c>
      <c r="AY195" s="160" t="s">
        <v>143</v>
      </c>
    </row>
    <row r="196" spans="2:65" s="14" customFormat="1" ht="11.25">
      <c r="B196" s="166"/>
      <c r="D196" s="147" t="s">
        <v>216</v>
      </c>
      <c r="E196" s="167" t="s">
        <v>3</v>
      </c>
      <c r="F196" s="168" t="s">
        <v>219</v>
      </c>
      <c r="H196" s="169">
        <v>358.13799999999998</v>
      </c>
      <c r="I196" s="170"/>
      <c r="L196" s="166"/>
      <c r="M196" s="171"/>
      <c r="T196" s="172"/>
      <c r="AT196" s="167" t="s">
        <v>216</v>
      </c>
      <c r="AU196" s="167" t="s">
        <v>89</v>
      </c>
      <c r="AV196" s="14" t="s">
        <v>169</v>
      </c>
      <c r="AW196" s="14" t="s">
        <v>40</v>
      </c>
      <c r="AX196" s="14" t="s">
        <v>87</v>
      </c>
      <c r="AY196" s="167" t="s">
        <v>143</v>
      </c>
    </row>
    <row r="197" spans="2:65" s="1" customFormat="1" ht="24.2" customHeight="1">
      <c r="B197" s="129"/>
      <c r="C197" s="130" t="s">
        <v>279</v>
      </c>
      <c r="D197" s="130" t="s">
        <v>146</v>
      </c>
      <c r="E197" s="131" t="s">
        <v>259</v>
      </c>
      <c r="F197" s="132" t="s">
        <v>260</v>
      </c>
      <c r="G197" s="133" t="s">
        <v>261</v>
      </c>
      <c r="H197" s="134">
        <v>579.947</v>
      </c>
      <c r="I197" s="135"/>
      <c r="J197" s="136">
        <f>ROUND(I197*H197,2)</f>
        <v>0</v>
      </c>
      <c r="K197" s="132" t="s">
        <v>150</v>
      </c>
      <c r="L197" s="34"/>
      <c r="M197" s="137" t="s">
        <v>3</v>
      </c>
      <c r="N197" s="138" t="s">
        <v>50</v>
      </c>
      <c r="P197" s="139">
        <f>O197*H197</f>
        <v>0</v>
      </c>
      <c r="Q197" s="139">
        <v>0</v>
      </c>
      <c r="R197" s="139">
        <f>Q197*H197</f>
        <v>0</v>
      </c>
      <c r="S197" s="139">
        <v>0</v>
      </c>
      <c r="T197" s="140">
        <f>S197*H197</f>
        <v>0</v>
      </c>
      <c r="AR197" s="141" t="s">
        <v>169</v>
      </c>
      <c r="AT197" s="141" t="s">
        <v>146</v>
      </c>
      <c r="AU197" s="141" t="s">
        <v>89</v>
      </c>
      <c r="AY197" s="18" t="s">
        <v>143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8" t="s">
        <v>87</v>
      </c>
      <c r="BK197" s="142">
        <f>ROUND(I197*H197,2)</f>
        <v>0</v>
      </c>
      <c r="BL197" s="18" t="s">
        <v>169</v>
      </c>
      <c r="BM197" s="141" t="s">
        <v>698</v>
      </c>
    </row>
    <row r="198" spans="2:65" s="1" customFormat="1" ht="11.25">
      <c r="B198" s="34"/>
      <c r="D198" s="143" t="s">
        <v>153</v>
      </c>
      <c r="F198" s="144" t="s">
        <v>263</v>
      </c>
      <c r="I198" s="145"/>
      <c r="L198" s="34"/>
      <c r="M198" s="146"/>
      <c r="T198" s="55"/>
      <c r="AT198" s="18" t="s">
        <v>153</v>
      </c>
      <c r="AU198" s="18" t="s">
        <v>89</v>
      </c>
    </row>
    <row r="199" spans="2:65" s="12" customFormat="1" ht="11.25">
      <c r="B199" s="153"/>
      <c r="D199" s="147" t="s">
        <v>216</v>
      </c>
      <c r="E199" s="154" t="s">
        <v>3</v>
      </c>
      <c r="F199" s="155" t="s">
        <v>264</v>
      </c>
      <c r="H199" s="154" t="s">
        <v>3</v>
      </c>
      <c r="I199" s="156"/>
      <c r="L199" s="153"/>
      <c r="M199" s="157"/>
      <c r="T199" s="158"/>
      <c r="AT199" s="154" t="s">
        <v>216</v>
      </c>
      <c r="AU199" s="154" t="s">
        <v>89</v>
      </c>
      <c r="AV199" s="12" t="s">
        <v>87</v>
      </c>
      <c r="AW199" s="12" t="s">
        <v>40</v>
      </c>
      <c r="AX199" s="12" t="s">
        <v>79</v>
      </c>
      <c r="AY199" s="154" t="s">
        <v>143</v>
      </c>
    </row>
    <row r="200" spans="2:65" s="13" customFormat="1" ht="11.25">
      <c r="B200" s="159"/>
      <c r="D200" s="147" t="s">
        <v>216</v>
      </c>
      <c r="E200" s="160" t="s">
        <v>3</v>
      </c>
      <c r="F200" s="161" t="s">
        <v>699</v>
      </c>
      <c r="H200" s="162">
        <v>579.947</v>
      </c>
      <c r="I200" s="163"/>
      <c r="L200" s="159"/>
      <c r="M200" s="164"/>
      <c r="T200" s="165"/>
      <c r="AT200" s="160" t="s">
        <v>216</v>
      </c>
      <c r="AU200" s="160" t="s">
        <v>89</v>
      </c>
      <c r="AV200" s="13" t="s">
        <v>89</v>
      </c>
      <c r="AW200" s="13" t="s">
        <v>40</v>
      </c>
      <c r="AX200" s="13" t="s">
        <v>79</v>
      </c>
      <c r="AY200" s="160" t="s">
        <v>143</v>
      </c>
    </row>
    <row r="201" spans="2:65" s="14" customFormat="1" ht="11.25">
      <c r="B201" s="166"/>
      <c r="D201" s="147" t="s">
        <v>216</v>
      </c>
      <c r="E201" s="167" t="s">
        <v>3</v>
      </c>
      <c r="F201" s="168" t="s">
        <v>219</v>
      </c>
      <c r="H201" s="169">
        <v>579.947</v>
      </c>
      <c r="I201" s="170"/>
      <c r="L201" s="166"/>
      <c r="M201" s="171"/>
      <c r="T201" s="172"/>
      <c r="AT201" s="167" t="s">
        <v>216</v>
      </c>
      <c r="AU201" s="167" t="s">
        <v>89</v>
      </c>
      <c r="AV201" s="14" t="s">
        <v>169</v>
      </c>
      <c r="AW201" s="14" t="s">
        <v>40</v>
      </c>
      <c r="AX201" s="14" t="s">
        <v>87</v>
      </c>
      <c r="AY201" s="167" t="s">
        <v>143</v>
      </c>
    </row>
    <row r="202" spans="2:65" s="1" customFormat="1" ht="24.2" customHeight="1">
      <c r="B202" s="129"/>
      <c r="C202" s="130" t="s">
        <v>9</v>
      </c>
      <c r="D202" s="130" t="s">
        <v>146</v>
      </c>
      <c r="E202" s="131" t="s">
        <v>267</v>
      </c>
      <c r="F202" s="132" t="s">
        <v>268</v>
      </c>
      <c r="G202" s="133" t="s">
        <v>196</v>
      </c>
      <c r="H202" s="134">
        <v>358.13799999999998</v>
      </c>
      <c r="I202" s="135"/>
      <c r="J202" s="136">
        <f>ROUND(I202*H202,2)</f>
        <v>0</v>
      </c>
      <c r="K202" s="132" t="s">
        <v>150</v>
      </c>
      <c r="L202" s="34"/>
      <c r="M202" s="137" t="s">
        <v>3</v>
      </c>
      <c r="N202" s="138" t="s">
        <v>50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169</v>
      </c>
      <c r="AT202" s="141" t="s">
        <v>146</v>
      </c>
      <c r="AU202" s="141" t="s">
        <v>89</v>
      </c>
      <c r="AY202" s="18" t="s">
        <v>143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8" t="s">
        <v>87</v>
      </c>
      <c r="BK202" s="142">
        <f>ROUND(I202*H202,2)</f>
        <v>0</v>
      </c>
      <c r="BL202" s="18" t="s">
        <v>169</v>
      </c>
      <c r="BM202" s="141" t="s">
        <v>700</v>
      </c>
    </row>
    <row r="203" spans="2:65" s="1" customFormat="1" ht="11.25">
      <c r="B203" s="34"/>
      <c r="D203" s="143" t="s">
        <v>153</v>
      </c>
      <c r="F203" s="144" t="s">
        <v>270</v>
      </c>
      <c r="I203" s="145"/>
      <c r="L203" s="34"/>
      <c r="M203" s="146"/>
      <c r="T203" s="55"/>
      <c r="AT203" s="18" t="s">
        <v>153</v>
      </c>
      <c r="AU203" s="18" t="s">
        <v>89</v>
      </c>
    </row>
    <row r="204" spans="2:65" s="12" customFormat="1" ht="11.25">
      <c r="B204" s="153"/>
      <c r="D204" s="147" t="s">
        <v>216</v>
      </c>
      <c r="E204" s="154" t="s">
        <v>3</v>
      </c>
      <c r="F204" s="155" t="s">
        <v>701</v>
      </c>
      <c r="H204" s="154" t="s">
        <v>3</v>
      </c>
      <c r="I204" s="156"/>
      <c r="L204" s="153"/>
      <c r="M204" s="157"/>
      <c r="T204" s="158"/>
      <c r="AT204" s="154" t="s">
        <v>216</v>
      </c>
      <c r="AU204" s="154" t="s">
        <v>89</v>
      </c>
      <c r="AV204" s="12" t="s">
        <v>87</v>
      </c>
      <c r="AW204" s="12" t="s">
        <v>40</v>
      </c>
      <c r="AX204" s="12" t="s">
        <v>79</v>
      </c>
      <c r="AY204" s="154" t="s">
        <v>143</v>
      </c>
    </row>
    <row r="205" spans="2:65" s="13" customFormat="1" ht="11.25">
      <c r="B205" s="159"/>
      <c r="D205" s="147" t="s">
        <v>216</v>
      </c>
      <c r="E205" s="160" t="s">
        <v>3</v>
      </c>
      <c r="F205" s="161" t="s">
        <v>198</v>
      </c>
      <c r="H205" s="162">
        <v>358.13799999999998</v>
      </c>
      <c r="I205" s="163"/>
      <c r="L205" s="159"/>
      <c r="M205" s="164"/>
      <c r="T205" s="165"/>
      <c r="AT205" s="160" t="s">
        <v>216</v>
      </c>
      <c r="AU205" s="160" t="s">
        <v>89</v>
      </c>
      <c r="AV205" s="13" t="s">
        <v>89</v>
      </c>
      <c r="AW205" s="13" t="s">
        <v>40</v>
      </c>
      <c r="AX205" s="13" t="s">
        <v>79</v>
      </c>
      <c r="AY205" s="160" t="s">
        <v>143</v>
      </c>
    </row>
    <row r="206" spans="2:65" s="14" customFormat="1" ht="11.25">
      <c r="B206" s="166"/>
      <c r="D206" s="147" t="s">
        <v>216</v>
      </c>
      <c r="E206" s="167" t="s">
        <v>3</v>
      </c>
      <c r="F206" s="168" t="s">
        <v>219</v>
      </c>
      <c r="H206" s="169">
        <v>358.13799999999998</v>
      </c>
      <c r="I206" s="170"/>
      <c r="L206" s="166"/>
      <c r="M206" s="171"/>
      <c r="T206" s="172"/>
      <c r="AT206" s="167" t="s">
        <v>216</v>
      </c>
      <c r="AU206" s="167" t="s">
        <v>89</v>
      </c>
      <c r="AV206" s="14" t="s">
        <v>169</v>
      </c>
      <c r="AW206" s="14" t="s">
        <v>40</v>
      </c>
      <c r="AX206" s="14" t="s">
        <v>87</v>
      </c>
      <c r="AY206" s="167" t="s">
        <v>143</v>
      </c>
    </row>
    <row r="207" spans="2:65" s="1" customFormat="1" ht="24.2" customHeight="1">
      <c r="B207" s="129"/>
      <c r="C207" s="130" t="s">
        <v>292</v>
      </c>
      <c r="D207" s="130" t="s">
        <v>146</v>
      </c>
      <c r="E207" s="131" t="s">
        <v>702</v>
      </c>
      <c r="F207" s="132" t="s">
        <v>703</v>
      </c>
      <c r="G207" s="133" t="s">
        <v>196</v>
      </c>
      <c r="H207" s="134">
        <v>381.13799999999998</v>
      </c>
      <c r="I207" s="135"/>
      <c r="J207" s="136">
        <f>ROUND(I207*H207,2)</f>
        <v>0</v>
      </c>
      <c r="K207" s="132" t="s">
        <v>150</v>
      </c>
      <c r="L207" s="34"/>
      <c r="M207" s="137" t="s">
        <v>3</v>
      </c>
      <c r="N207" s="138" t="s">
        <v>50</v>
      </c>
      <c r="P207" s="139">
        <f>O207*H207</f>
        <v>0</v>
      </c>
      <c r="Q207" s="139">
        <v>0</v>
      </c>
      <c r="R207" s="139">
        <f>Q207*H207</f>
        <v>0</v>
      </c>
      <c r="S207" s="139">
        <v>0</v>
      </c>
      <c r="T207" s="140">
        <f>S207*H207</f>
        <v>0</v>
      </c>
      <c r="AR207" s="141" t="s">
        <v>169</v>
      </c>
      <c r="AT207" s="141" t="s">
        <v>146</v>
      </c>
      <c r="AU207" s="141" t="s">
        <v>89</v>
      </c>
      <c r="AY207" s="18" t="s">
        <v>143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8" t="s">
        <v>87</v>
      </c>
      <c r="BK207" s="142">
        <f>ROUND(I207*H207,2)</f>
        <v>0</v>
      </c>
      <c r="BL207" s="18" t="s">
        <v>169</v>
      </c>
      <c r="BM207" s="141" t="s">
        <v>704</v>
      </c>
    </row>
    <row r="208" spans="2:65" s="1" customFormat="1" ht="11.25">
      <c r="B208" s="34"/>
      <c r="D208" s="143" t="s">
        <v>153</v>
      </c>
      <c r="F208" s="144" t="s">
        <v>705</v>
      </c>
      <c r="I208" s="145"/>
      <c r="L208" s="34"/>
      <c r="M208" s="146"/>
      <c r="T208" s="55"/>
      <c r="AT208" s="18" t="s">
        <v>153</v>
      </c>
      <c r="AU208" s="18" t="s">
        <v>89</v>
      </c>
    </row>
    <row r="209" spans="2:51" s="12" customFormat="1" ht="11.25">
      <c r="B209" s="153"/>
      <c r="D209" s="147" t="s">
        <v>216</v>
      </c>
      <c r="E209" s="154" t="s">
        <v>3</v>
      </c>
      <c r="F209" s="155" t="s">
        <v>706</v>
      </c>
      <c r="H209" s="154" t="s">
        <v>3</v>
      </c>
      <c r="I209" s="156"/>
      <c r="L209" s="153"/>
      <c r="M209" s="157"/>
      <c r="T209" s="158"/>
      <c r="AT209" s="154" t="s">
        <v>216</v>
      </c>
      <c r="AU209" s="154" t="s">
        <v>89</v>
      </c>
      <c r="AV209" s="12" t="s">
        <v>87</v>
      </c>
      <c r="AW209" s="12" t="s">
        <v>40</v>
      </c>
      <c r="AX209" s="12" t="s">
        <v>79</v>
      </c>
      <c r="AY209" s="154" t="s">
        <v>143</v>
      </c>
    </row>
    <row r="210" spans="2:51" s="13" customFormat="1" ht="11.25">
      <c r="B210" s="159"/>
      <c r="D210" s="147" t="s">
        <v>216</v>
      </c>
      <c r="E210" s="160" t="s">
        <v>3</v>
      </c>
      <c r="F210" s="161" t="s">
        <v>707</v>
      </c>
      <c r="H210" s="162">
        <v>16.5</v>
      </c>
      <c r="I210" s="163"/>
      <c r="L210" s="159"/>
      <c r="M210" s="164"/>
      <c r="T210" s="165"/>
      <c r="AT210" s="160" t="s">
        <v>216</v>
      </c>
      <c r="AU210" s="160" t="s">
        <v>89</v>
      </c>
      <c r="AV210" s="13" t="s">
        <v>89</v>
      </c>
      <c r="AW210" s="13" t="s">
        <v>40</v>
      </c>
      <c r="AX210" s="13" t="s">
        <v>79</v>
      </c>
      <c r="AY210" s="160" t="s">
        <v>143</v>
      </c>
    </row>
    <row r="211" spans="2:51" s="13" customFormat="1" ht="11.25">
      <c r="B211" s="159"/>
      <c r="D211" s="147" t="s">
        <v>216</v>
      </c>
      <c r="E211" s="160" t="s">
        <v>3</v>
      </c>
      <c r="F211" s="161" t="s">
        <v>708</v>
      </c>
      <c r="H211" s="162">
        <v>1.5</v>
      </c>
      <c r="I211" s="163"/>
      <c r="L211" s="159"/>
      <c r="M211" s="164"/>
      <c r="T211" s="165"/>
      <c r="AT211" s="160" t="s">
        <v>216</v>
      </c>
      <c r="AU211" s="160" t="s">
        <v>89</v>
      </c>
      <c r="AV211" s="13" t="s">
        <v>89</v>
      </c>
      <c r="AW211" s="13" t="s">
        <v>40</v>
      </c>
      <c r="AX211" s="13" t="s">
        <v>79</v>
      </c>
      <c r="AY211" s="160" t="s">
        <v>143</v>
      </c>
    </row>
    <row r="212" spans="2:51" s="12" customFormat="1" ht="11.25">
      <c r="B212" s="153"/>
      <c r="D212" s="147" t="s">
        <v>216</v>
      </c>
      <c r="E212" s="154" t="s">
        <v>3</v>
      </c>
      <c r="F212" s="155" t="s">
        <v>709</v>
      </c>
      <c r="H212" s="154" t="s">
        <v>3</v>
      </c>
      <c r="I212" s="156"/>
      <c r="L212" s="153"/>
      <c r="M212" s="157"/>
      <c r="T212" s="158"/>
      <c r="AT212" s="154" t="s">
        <v>216</v>
      </c>
      <c r="AU212" s="154" t="s">
        <v>89</v>
      </c>
      <c r="AV212" s="12" t="s">
        <v>87</v>
      </c>
      <c r="AW212" s="12" t="s">
        <v>40</v>
      </c>
      <c r="AX212" s="12" t="s">
        <v>79</v>
      </c>
      <c r="AY212" s="154" t="s">
        <v>143</v>
      </c>
    </row>
    <row r="213" spans="2:51" s="13" customFormat="1" ht="11.25">
      <c r="B213" s="159"/>
      <c r="D213" s="147" t="s">
        <v>216</v>
      </c>
      <c r="E213" s="160" t="s">
        <v>3</v>
      </c>
      <c r="F213" s="161" t="s">
        <v>710</v>
      </c>
      <c r="H213" s="162">
        <v>2</v>
      </c>
      <c r="I213" s="163"/>
      <c r="L213" s="159"/>
      <c r="M213" s="164"/>
      <c r="T213" s="165"/>
      <c r="AT213" s="160" t="s">
        <v>216</v>
      </c>
      <c r="AU213" s="160" t="s">
        <v>89</v>
      </c>
      <c r="AV213" s="13" t="s">
        <v>89</v>
      </c>
      <c r="AW213" s="13" t="s">
        <v>40</v>
      </c>
      <c r="AX213" s="13" t="s">
        <v>79</v>
      </c>
      <c r="AY213" s="160" t="s">
        <v>143</v>
      </c>
    </row>
    <row r="214" spans="2:51" s="12" customFormat="1" ht="11.25">
      <c r="B214" s="153"/>
      <c r="D214" s="147" t="s">
        <v>216</v>
      </c>
      <c r="E214" s="154" t="s">
        <v>3</v>
      </c>
      <c r="F214" s="155" t="s">
        <v>711</v>
      </c>
      <c r="H214" s="154" t="s">
        <v>3</v>
      </c>
      <c r="I214" s="156"/>
      <c r="L214" s="153"/>
      <c r="M214" s="157"/>
      <c r="T214" s="158"/>
      <c r="AT214" s="154" t="s">
        <v>216</v>
      </c>
      <c r="AU214" s="154" t="s">
        <v>89</v>
      </c>
      <c r="AV214" s="12" t="s">
        <v>87</v>
      </c>
      <c r="AW214" s="12" t="s">
        <v>40</v>
      </c>
      <c r="AX214" s="12" t="s">
        <v>79</v>
      </c>
      <c r="AY214" s="154" t="s">
        <v>143</v>
      </c>
    </row>
    <row r="215" spans="2:51" s="13" customFormat="1" ht="11.25">
      <c r="B215" s="159"/>
      <c r="D215" s="147" t="s">
        <v>216</v>
      </c>
      <c r="E215" s="160" t="s">
        <v>3</v>
      </c>
      <c r="F215" s="161" t="s">
        <v>712</v>
      </c>
      <c r="H215" s="162">
        <v>3</v>
      </c>
      <c r="I215" s="163"/>
      <c r="L215" s="159"/>
      <c r="M215" s="164"/>
      <c r="T215" s="165"/>
      <c r="AT215" s="160" t="s">
        <v>216</v>
      </c>
      <c r="AU215" s="160" t="s">
        <v>89</v>
      </c>
      <c r="AV215" s="13" t="s">
        <v>89</v>
      </c>
      <c r="AW215" s="13" t="s">
        <v>40</v>
      </c>
      <c r="AX215" s="13" t="s">
        <v>79</v>
      </c>
      <c r="AY215" s="160" t="s">
        <v>143</v>
      </c>
    </row>
    <row r="216" spans="2:51" s="15" customFormat="1" ht="11.25">
      <c r="B216" s="183"/>
      <c r="D216" s="147" t="s">
        <v>216</v>
      </c>
      <c r="E216" s="184" t="s">
        <v>587</v>
      </c>
      <c r="F216" s="185" t="s">
        <v>393</v>
      </c>
      <c r="H216" s="186">
        <v>23</v>
      </c>
      <c r="I216" s="187"/>
      <c r="L216" s="183"/>
      <c r="M216" s="188"/>
      <c r="T216" s="189"/>
      <c r="AT216" s="184" t="s">
        <v>216</v>
      </c>
      <c r="AU216" s="184" t="s">
        <v>89</v>
      </c>
      <c r="AV216" s="15" t="s">
        <v>161</v>
      </c>
      <c r="AW216" s="15" t="s">
        <v>40</v>
      </c>
      <c r="AX216" s="15" t="s">
        <v>79</v>
      </c>
      <c r="AY216" s="184" t="s">
        <v>143</v>
      </c>
    </row>
    <row r="217" spans="2:51" s="12" customFormat="1" ht="11.25">
      <c r="B217" s="153"/>
      <c r="D217" s="147" t="s">
        <v>216</v>
      </c>
      <c r="E217" s="154" t="s">
        <v>3</v>
      </c>
      <c r="F217" s="155" t="s">
        <v>713</v>
      </c>
      <c r="H217" s="154" t="s">
        <v>3</v>
      </c>
      <c r="I217" s="156"/>
      <c r="L217" s="153"/>
      <c r="M217" s="157"/>
      <c r="T217" s="158"/>
      <c r="AT217" s="154" t="s">
        <v>216</v>
      </c>
      <c r="AU217" s="154" t="s">
        <v>89</v>
      </c>
      <c r="AV217" s="12" t="s">
        <v>87</v>
      </c>
      <c r="AW217" s="12" t="s">
        <v>40</v>
      </c>
      <c r="AX217" s="12" t="s">
        <v>79</v>
      </c>
      <c r="AY217" s="154" t="s">
        <v>143</v>
      </c>
    </row>
    <row r="218" spans="2:51" s="13" customFormat="1" ht="11.25">
      <c r="B218" s="159"/>
      <c r="D218" s="147" t="s">
        <v>216</v>
      </c>
      <c r="E218" s="160" t="s">
        <v>3</v>
      </c>
      <c r="F218" s="161" t="s">
        <v>714</v>
      </c>
      <c r="H218" s="162">
        <v>27.5</v>
      </c>
      <c r="I218" s="163"/>
      <c r="L218" s="159"/>
      <c r="M218" s="164"/>
      <c r="T218" s="165"/>
      <c r="AT218" s="160" t="s">
        <v>216</v>
      </c>
      <c r="AU218" s="160" t="s">
        <v>89</v>
      </c>
      <c r="AV218" s="13" t="s">
        <v>89</v>
      </c>
      <c r="AW218" s="13" t="s">
        <v>40</v>
      </c>
      <c r="AX218" s="13" t="s">
        <v>79</v>
      </c>
      <c r="AY218" s="160" t="s">
        <v>143</v>
      </c>
    </row>
    <row r="219" spans="2:51" s="13" customFormat="1" ht="11.25">
      <c r="B219" s="159"/>
      <c r="D219" s="147" t="s">
        <v>216</v>
      </c>
      <c r="E219" s="160" t="s">
        <v>3</v>
      </c>
      <c r="F219" s="161" t="s">
        <v>715</v>
      </c>
      <c r="H219" s="162">
        <v>2.5</v>
      </c>
      <c r="I219" s="163"/>
      <c r="L219" s="159"/>
      <c r="M219" s="164"/>
      <c r="T219" s="165"/>
      <c r="AT219" s="160" t="s">
        <v>216</v>
      </c>
      <c r="AU219" s="160" t="s">
        <v>89</v>
      </c>
      <c r="AV219" s="13" t="s">
        <v>89</v>
      </c>
      <c r="AW219" s="13" t="s">
        <v>40</v>
      </c>
      <c r="AX219" s="13" t="s">
        <v>79</v>
      </c>
      <c r="AY219" s="160" t="s">
        <v>143</v>
      </c>
    </row>
    <row r="220" spans="2:51" s="13" customFormat="1" ht="11.25">
      <c r="B220" s="159"/>
      <c r="D220" s="147" t="s">
        <v>216</v>
      </c>
      <c r="E220" s="160" t="s">
        <v>3</v>
      </c>
      <c r="F220" s="161" t="s">
        <v>716</v>
      </c>
      <c r="H220" s="162">
        <v>3.5</v>
      </c>
      <c r="I220" s="163"/>
      <c r="L220" s="159"/>
      <c r="M220" s="164"/>
      <c r="T220" s="165"/>
      <c r="AT220" s="160" t="s">
        <v>216</v>
      </c>
      <c r="AU220" s="160" t="s">
        <v>89</v>
      </c>
      <c r="AV220" s="13" t="s">
        <v>89</v>
      </c>
      <c r="AW220" s="13" t="s">
        <v>40</v>
      </c>
      <c r="AX220" s="13" t="s">
        <v>79</v>
      </c>
      <c r="AY220" s="160" t="s">
        <v>143</v>
      </c>
    </row>
    <row r="221" spans="2:51" s="12" customFormat="1" ht="11.25">
      <c r="B221" s="153"/>
      <c r="D221" s="147" t="s">
        <v>216</v>
      </c>
      <c r="E221" s="154" t="s">
        <v>3</v>
      </c>
      <c r="F221" s="155" t="s">
        <v>717</v>
      </c>
      <c r="H221" s="154" t="s">
        <v>3</v>
      </c>
      <c r="I221" s="156"/>
      <c r="L221" s="153"/>
      <c r="M221" s="157"/>
      <c r="T221" s="158"/>
      <c r="AT221" s="154" t="s">
        <v>216</v>
      </c>
      <c r="AU221" s="154" t="s">
        <v>89</v>
      </c>
      <c r="AV221" s="12" t="s">
        <v>87</v>
      </c>
      <c r="AW221" s="12" t="s">
        <v>40</v>
      </c>
      <c r="AX221" s="12" t="s">
        <v>79</v>
      </c>
      <c r="AY221" s="154" t="s">
        <v>143</v>
      </c>
    </row>
    <row r="222" spans="2:51" s="13" customFormat="1" ht="11.25">
      <c r="B222" s="159"/>
      <c r="D222" s="147" t="s">
        <v>216</v>
      </c>
      <c r="E222" s="160" t="s">
        <v>3</v>
      </c>
      <c r="F222" s="161" t="s">
        <v>718</v>
      </c>
      <c r="H222" s="162">
        <v>69.971999999999994</v>
      </c>
      <c r="I222" s="163"/>
      <c r="L222" s="159"/>
      <c r="M222" s="164"/>
      <c r="T222" s="165"/>
      <c r="AT222" s="160" t="s">
        <v>216</v>
      </c>
      <c r="AU222" s="160" t="s">
        <v>89</v>
      </c>
      <c r="AV222" s="13" t="s">
        <v>89</v>
      </c>
      <c r="AW222" s="13" t="s">
        <v>40</v>
      </c>
      <c r="AX222" s="13" t="s">
        <v>79</v>
      </c>
      <c r="AY222" s="160" t="s">
        <v>143</v>
      </c>
    </row>
    <row r="223" spans="2:51" s="13" customFormat="1" ht="11.25">
      <c r="B223" s="159"/>
      <c r="D223" s="147" t="s">
        <v>216</v>
      </c>
      <c r="E223" s="160" t="s">
        <v>3</v>
      </c>
      <c r="F223" s="161" t="s">
        <v>719</v>
      </c>
      <c r="H223" s="162">
        <v>46.182000000000002</v>
      </c>
      <c r="I223" s="163"/>
      <c r="L223" s="159"/>
      <c r="M223" s="164"/>
      <c r="T223" s="165"/>
      <c r="AT223" s="160" t="s">
        <v>216</v>
      </c>
      <c r="AU223" s="160" t="s">
        <v>89</v>
      </c>
      <c r="AV223" s="13" t="s">
        <v>89</v>
      </c>
      <c r="AW223" s="13" t="s">
        <v>40</v>
      </c>
      <c r="AX223" s="13" t="s">
        <v>79</v>
      </c>
      <c r="AY223" s="160" t="s">
        <v>143</v>
      </c>
    </row>
    <row r="224" spans="2:51" s="13" customFormat="1" ht="11.25">
      <c r="B224" s="159"/>
      <c r="D224" s="147" t="s">
        <v>216</v>
      </c>
      <c r="E224" s="160" t="s">
        <v>3</v>
      </c>
      <c r="F224" s="161" t="s">
        <v>720</v>
      </c>
      <c r="H224" s="162">
        <v>122.42100000000001</v>
      </c>
      <c r="I224" s="163"/>
      <c r="L224" s="159"/>
      <c r="M224" s="164"/>
      <c r="T224" s="165"/>
      <c r="AT224" s="160" t="s">
        <v>216</v>
      </c>
      <c r="AU224" s="160" t="s">
        <v>89</v>
      </c>
      <c r="AV224" s="13" t="s">
        <v>89</v>
      </c>
      <c r="AW224" s="13" t="s">
        <v>40</v>
      </c>
      <c r="AX224" s="13" t="s">
        <v>79</v>
      </c>
      <c r="AY224" s="160" t="s">
        <v>143</v>
      </c>
    </row>
    <row r="225" spans="2:51" s="12" customFormat="1" ht="11.25">
      <c r="B225" s="153"/>
      <c r="D225" s="147" t="s">
        <v>216</v>
      </c>
      <c r="E225" s="154" t="s">
        <v>3</v>
      </c>
      <c r="F225" s="155" t="s">
        <v>721</v>
      </c>
      <c r="H225" s="154" t="s">
        <v>3</v>
      </c>
      <c r="I225" s="156"/>
      <c r="L225" s="153"/>
      <c r="M225" s="157"/>
      <c r="T225" s="158"/>
      <c r="AT225" s="154" t="s">
        <v>216</v>
      </c>
      <c r="AU225" s="154" t="s">
        <v>89</v>
      </c>
      <c r="AV225" s="12" t="s">
        <v>87</v>
      </c>
      <c r="AW225" s="12" t="s">
        <v>40</v>
      </c>
      <c r="AX225" s="12" t="s">
        <v>79</v>
      </c>
      <c r="AY225" s="154" t="s">
        <v>143</v>
      </c>
    </row>
    <row r="226" spans="2:51" s="13" customFormat="1" ht="11.25">
      <c r="B226" s="159"/>
      <c r="D226" s="147" t="s">
        <v>216</v>
      </c>
      <c r="E226" s="160" t="s">
        <v>3</v>
      </c>
      <c r="F226" s="161" t="s">
        <v>722</v>
      </c>
      <c r="H226" s="162">
        <v>45.24</v>
      </c>
      <c r="I226" s="163"/>
      <c r="L226" s="159"/>
      <c r="M226" s="164"/>
      <c r="T226" s="165"/>
      <c r="AT226" s="160" t="s">
        <v>216</v>
      </c>
      <c r="AU226" s="160" t="s">
        <v>89</v>
      </c>
      <c r="AV226" s="13" t="s">
        <v>89</v>
      </c>
      <c r="AW226" s="13" t="s">
        <v>40</v>
      </c>
      <c r="AX226" s="13" t="s">
        <v>79</v>
      </c>
      <c r="AY226" s="160" t="s">
        <v>143</v>
      </c>
    </row>
    <row r="227" spans="2:51" s="12" customFormat="1" ht="11.25">
      <c r="B227" s="153"/>
      <c r="D227" s="147" t="s">
        <v>216</v>
      </c>
      <c r="E227" s="154" t="s">
        <v>3</v>
      </c>
      <c r="F227" s="155" t="s">
        <v>723</v>
      </c>
      <c r="H227" s="154" t="s">
        <v>3</v>
      </c>
      <c r="I227" s="156"/>
      <c r="L227" s="153"/>
      <c r="M227" s="157"/>
      <c r="T227" s="158"/>
      <c r="AT227" s="154" t="s">
        <v>216</v>
      </c>
      <c r="AU227" s="154" t="s">
        <v>89</v>
      </c>
      <c r="AV227" s="12" t="s">
        <v>87</v>
      </c>
      <c r="AW227" s="12" t="s">
        <v>40</v>
      </c>
      <c r="AX227" s="12" t="s">
        <v>79</v>
      </c>
      <c r="AY227" s="154" t="s">
        <v>143</v>
      </c>
    </row>
    <row r="228" spans="2:51" s="13" customFormat="1" ht="11.25">
      <c r="B228" s="159"/>
      <c r="D228" s="147" t="s">
        <v>216</v>
      </c>
      <c r="E228" s="160" t="s">
        <v>3</v>
      </c>
      <c r="F228" s="161" t="s">
        <v>724</v>
      </c>
      <c r="H228" s="162">
        <v>1.974</v>
      </c>
      <c r="I228" s="163"/>
      <c r="L228" s="159"/>
      <c r="M228" s="164"/>
      <c r="T228" s="165"/>
      <c r="AT228" s="160" t="s">
        <v>216</v>
      </c>
      <c r="AU228" s="160" t="s">
        <v>89</v>
      </c>
      <c r="AV228" s="13" t="s">
        <v>89</v>
      </c>
      <c r="AW228" s="13" t="s">
        <v>40</v>
      </c>
      <c r="AX228" s="13" t="s">
        <v>79</v>
      </c>
      <c r="AY228" s="160" t="s">
        <v>143</v>
      </c>
    </row>
    <row r="229" spans="2:51" s="13" customFormat="1" ht="11.25">
      <c r="B229" s="159"/>
      <c r="D229" s="147" t="s">
        <v>216</v>
      </c>
      <c r="E229" s="160" t="s">
        <v>3</v>
      </c>
      <c r="F229" s="161" t="s">
        <v>725</v>
      </c>
      <c r="H229" s="162">
        <v>0.96199999999999997</v>
      </c>
      <c r="I229" s="163"/>
      <c r="L229" s="159"/>
      <c r="M229" s="164"/>
      <c r="T229" s="165"/>
      <c r="AT229" s="160" t="s">
        <v>216</v>
      </c>
      <c r="AU229" s="160" t="s">
        <v>89</v>
      </c>
      <c r="AV229" s="13" t="s">
        <v>89</v>
      </c>
      <c r="AW229" s="13" t="s">
        <v>40</v>
      </c>
      <c r="AX229" s="13" t="s">
        <v>79</v>
      </c>
      <c r="AY229" s="160" t="s">
        <v>143</v>
      </c>
    </row>
    <row r="230" spans="2:51" s="13" customFormat="1" ht="11.25">
      <c r="B230" s="159"/>
      <c r="D230" s="147" t="s">
        <v>216</v>
      </c>
      <c r="E230" s="160" t="s">
        <v>3</v>
      </c>
      <c r="F230" s="161" t="s">
        <v>726</v>
      </c>
      <c r="H230" s="162">
        <v>1.3859999999999999</v>
      </c>
      <c r="I230" s="163"/>
      <c r="L230" s="159"/>
      <c r="M230" s="164"/>
      <c r="T230" s="165"/>
      <c r="AT230" s="160" t="s">
        <v>216</v>
      </c>
      <c r="AU230" s="160" t="s">
        <v>89</v>
      </c>
      <c r="AV230" s="13" t="s">
        <v>89</v>
      </c>
      <c r="AW230" s="13" t="s">
        <v>40</v>
      </c>
      <c r="AX230" s="13" t="s">
        <v>79</v>
      </c>
      <c r="AY230" s="160" t="s">
        <v>143</v>
      </c>
    </row>
    <row r="231" spans="2:51" s="13" customFormat="1" ht="11.25">
      <c r="B231" s="159"/>
      <c r="D231" s="147" t="s">
        <v>216</v>
      </c>
      <c r="E231" s="160" t="s">
        <v>3</v>
      </c>
      <c r="F231" s="161" t="s">
        <v>727</v>
      </c>
      <c r="H231" s="162">
        <v>0.70699999999999996</v>
      </c>
      <c r="I231" s="163"/>
      <c r="L231" s="159"/>
      <c r="M231" s="164"/>
      <c r="T231" s="165"/>
      <c r="AT231" s="160" t="s">
        <v>216</v>
      </c>
      <c r="AU231" s="160" t="s">
        <v>89</v>
      </c>
      <c r="AV231" s="13" t="s">
        <v>89</v>
      </c>
      <c r="AW231" s="13" t="s">
        <v>40</v>
      </c>
      <c r="AX231" s="13" t="s">
        <v>79</v>
      </c>
      <c r="AY231" s="160" t="s">
        <v>143</v>
      </c>
    </row>
    <row r="232" spans="2:51" s="13" customFormat="1" ht="11.25">
      <c r="B232" s="159"/>
      <c r="D232" s="147" t="s">
        <v>216</v>
      </c>
      <c r="E232" s="160" t="s">
        <v>3</v>
      </c>
      <c r="F232" s="161" t="s">
        <v>728</v>
      </c>
      <c r="H232" s="162">
        <v>0.98799999999999999</v>
      </c>
      <c r="I232" s="163"/>
      <c r="L232" s="159"/>
      <c r="M232" s="164"/>
      <c r="T232" s="165"/>
      <c r="AT232" s="160" t="s">
        <v>216</v>
      </c>
      <c r="AU232" s="160" t="s">
        <v>89</v>
      </c>
      <c r="AV232" s="13" t="s">
        <v>89</v>
      </c>
      <c r="AW232" s="13" t="s">
        <v>40</v>
      </c>
      <c r="AX232" s="13" t="s">
        <v>79</v>
      </c>
      <c r="AY232" s="160" t="s">
        <v>143</v>
      </c>
    </row>
    <row r="233" spans="2:51" s="13" customFormat="1" ht="11.25">
      <c r="B233" s="159"/>
      <c r="D233" s="147" t="s">
        <v>216</v>
      </c>
      <c r="E233" s="160" t="s">
        <v>3</v>
      </c>
      <c r="F233" s="161" t="s">
        <v>729</v>
      </c>
      <c r="H233" s="162">
        <v>0.53200000000000003</v>
      </c>
      <c r="I233" s="163"/>
      <c r="L233" s="159"/>
      <c r="M233" s="164"/>
      <c r="T233" s="165"/>
      <c r="AT233" s="160" t="s">
        <v>216</v>
      </c>
      <c r="AU233" s="160" t="s">
        <v>89</v>
      </c>
      <c r="AV233" s="13" t="s">
        <v>89</v>
      </c>
      <c r="AW233" s="13" t="s">
        <v>40</v>
      </c>
      <c r="AX233" s="13" t="s">
        <v>79</v>
      </c>
      <c r="AY233" s="160" t="s">
        <v>143</v>
      </c>
    </row>
    <row r="234" spans="2:51" s="13" customFormat="1" ht="11.25">
      <c r="B234" s="159"/>
      <c r="D234" s="147" t="s">
        <v>216</v>
      </c>
      <c r="E234" s="160" t="s">
        <v>3</v>
      </c>
      <c r="F234" s="161" t="s">
        <v>730</v>
      </c>
      <c r="H234" s="162">
        <v>0.93500000000000005</v>
      </c>
      <c r="I234" s="163"/>
      <c r="L234" s="159"/>
      <c r="M234" s="164"/>
      <c r="T234" s="165"/>
      <c r="AT234" s="160" t="s">
        <v>216</v>
      </c>
      <c r="AU234" s="160" t="s">
        <v>89</v>
      </c>
      <c r="AV234" s="13" t="s">
        <v>89</v>
      </c>
      <c r="AW234" s="13" t="s">
        <v>40</v>
      </c>
      <c r="AX234" s="13" t="s">
        <v>79</v>
      </c>
      <c r="AY234" s="160" t="s">
        <v>143</v>
      </c>
    </row>
    <row r="235" spans="2:51" s="13" customFormat="1" ht="11.25">
      <c r="B235" s="159"/>
      <c r="D235" s="147" t="s">
        <v>216</v>
      </c>
      <c r="E235" s="160" t="s">
        <v>3</v>
      </c>
      <c r="F235" s="161" t="s">
        <v>731</v>
      </c>
      <c r="H235" s="162">
        <v>1.1140000000000001</v>
      </c>
      <c r="I235" s="163"/>
      <c r="L235" s="159"/>
      <c r="M235" s="164"/>
      <c r="T235" s="165"/>
      <c r="AT235" s="160" t="s">
        <v>216</v>
      </c>
      <c r="AU235" s="160" t="s">
        <v>89</v>
      </c>
      <c r="AV235" s="13" t="s">
        <v>89</v>
      </c>
      <c r="AW235" s="13" t="s">
        <v>40</v>
      </c>
      <c r="AX235" s="13" t="s">
        <v>79</v>
      </c>
      <c r="AY235" s="160" t="s">
        <v>143</v>
      </c>
    </row>
    <row r="236" spans="2:51" s="13" customFormat="1" ht="11.25">
      <c r="B236" s="159"/>
      <c r="D236" s="147" t="s">
        <v>216</v>
      </c>
      <c r="E236" s="160" t="s">
        <v>3</v>
      </c>
      <c r="F236" s="161" t="s">
        <v>732</v>
      </c>
      <c r="H236" s="162">
        <v>2.2570000000000001</v>
      </c>
      <c r="I236" s="163"/>
      <c r="L236" s="159"/>
      <c r="M236" s="164"/>
      <c r="T236" s="165"/>
      <c r="AT236" s="160" t="s">
        <v>216</v>
      </c>
      <c r="AU236" s="160" t="s">
        <v>89</v>
      </c>
      <c r="AV236" s="13" t="s">
        <v>89</v>
      </c>
      <c r="AW236" s="13" t="s">
        <v>40</v>
      </c>
      <c r="AX236" s="13" t="s">
        <v>79</v>
      </c>
      <c r="AY236" s="160" t="s">
        <v>143</v>
      </c>
    </row>
    <row r="237" spans="2:51" s="13" customFormat="1" ht="11.25">
      <c r="B237" s="159"/>
      <c r="D237" s="147" t="s">
        <v>216</v>
      </c>
      <c r="E237" s="160" t="s">
        <v>3</v>
      </c>
      <c r="F237" s="161" t="s">
        <v>733</v>
      </c>
      <c r="H237" s="162">
        <v>4.1289999999999996</v>
      </c>
      <c r="I237" s="163"/>
      <c r="L237" s="159"/>
      <c r="M237" s="164"/>
      <c r="T237" s="165"/>
      <c r="AT237" s="160" t="s">
        <v>216</v>
      </c>
      <c r="AU237" s="160" t="s">
        <v>89</v>
      </c>
      <c r="AV237" s="13" t="s">
        <v>89</v>
      </c>
      <c r="AW237" s="13" t="s">
        <v>40</v>
      </c>
      <c r="AX237" s="13" t="s">
        <v>79</v>
      </c>
      <c r="AY237" s="160" t="s">
        <v>143</v>
      </c>
    </row>
    <row r="238" spans="2:51" s="13" customFormat="1" ht="11.25">
      <c r="B238" s="159"/>
      <c r="D238" s="147" t="s">
        <v>216</v>
      </c>
      <c r="E238" s="160" t="s">
        <v>3</v>
      </c>
      <c r="F238" s="161" t="s">
        <v>734</v>
      </c>
      <c r="H238" s="162">
        <v>3.948</v>
      </c>
      <c r="I238" s="163"/>
      <c r="L238" s="159"/>
      <c r="M238" s="164"/>
      <c r="T238" s="165"/>
      <c r="AT238" s="160" t="s">
        <v>216</v>
      </c>
      <c r="AU238" s="160" t="s">
        <v>89</v>
      </c>
      <c r="AV238" s="13" t="s">
        <v>89</v>
      </c>
      <c r="AW238" s="13" t="s">
        <v>40</v>
      </c>
      <c r="AX238" s="13" t="s">
        <v>79</v>
      </c>
      <c r="AY238" s="160" t="s">
        <v>143</v>
      </c>
    </row>
    <row r="239" spans="2:51" s="13" customFormat="1" ht="11.25">
      <c r="B239" s="159"/>
      <c r="D239" s="147" t="s">
        <v>216</v>
      </c>
      <c r="E239" s="160" t="s">
        <v>3</v>
      </c>
      <c r="F239" s="161" t="s">
        <v>735</v>
      </c>
      <c r="H239" s="162">
        <v>1.6439999999999999</v>
      </c>
      <c r="I239" s="163"/>
      <c r="L239" s="159"/>
      <c r="M239" s="164"/>
      <c r="T239" s="165"/>
      <c r="AT239" s="160" t="s">
        <v>216</v>
      </c>
      <c r="AU239" s="160" t="s">
        <v>89</v>
      </c>
      <c r="AV239" s="13" t="s">
        <v>89</v>
      </c>
      <c r="AW239" s="13" t="s">
        <v>40</v>
      </c>
      <c r="AX239" s="13" t="s">
        <v>79</v>
      </c>
      <c r="AY239" s="160" t="s">
        <v>143</v>
      </c>
    </row>
    <row r="240" spans="2:51" s="12" customFormat="1" ht="11.25">
      <c r="B240" s="153"/>
      <c r="D240" s="147" t="s">
        <v>216</v>
      </c>
      <c r="E240" s="154" t="s">
        <v>3</v>
      </c>
      <c r="F240" s="155" t="s">
        <v>736</v>
      </c>
      <c r="H240" s="154" t="s">
        <v>3</v>
      </c>
      <c r="I240" s="156"/>
      <c r="L240" s="153"/>
      <c r="M240" s="157"/>
      <c r="T240" s="158"/>
      <c r="AT240" s="154" t="s">
        <v>216</v>
      </c>
      <c r="AU240" s="154" t="s">
        <v>89</v>
      </c>
      <c r="AV240" s="12" t="s">
        <v>87</v>
      </c>
      <c r="AW240" s="12" t="s">
        <v>40</v>
      </c>
      <c r="AX240" s="12" t="s">
        <v>79</v>
      </c>
      <c r="AY240" s="154" t="s">
        <v>143</v>
      </c>
    </row>
    <row r="241" spans="2:65" s="13" customFormat="1" ht="11.25">
      <c r="B241" s="159"/>
      <c r="D241" s="147" t="s">
        <v>216</v>
      </c>
      <c r="E241" s="160" t="s">
        <v>3</v>
      </c>
      <c r="F241" s="161" t="s">
        <v>737</v>
      </c>
      <c r="H241" s="162">
        <v>9.2560000000000002</v>
      </c>
      <c r="I241" s="163"/>
      <c r="L241" s="159"/>
      <c r="M241" s="164"/>
      <c r="T241" s="165"/>
      <c r="AT241" s="160" t="s">
        <v>216</v>
      </c>
      <c r="AU241" s="160" t="s">
        <v>89</v>
      </c>
      <c r="AV241" s="13" t="s">
        <v>89</v>
      </c>
      <c r="AW241" s="13" t="s">
        <v>40</v>
      </c>
      <c r="AX241" s="13" t="s">
        <v>79</v>
      </c>
      <c r="AY241" s="160" t="s">
        <v>143</v>
      </c>
    </row>
    <row r="242" spans="2:65" s="12" customFormat="1" ht="11.25">
      <c r="B242" s="153"/>
      <c r="D242" s="147" t="s">
        <v>216</v>
      </c>
      <c r="E242" s="154" t="s">
        <v>3</v>
      </c>
      <c r="F242" s="155" t="s">
        <v>738</v>
      </c>
      <c r="H242" s="154" t="s">
        <v>3</v>
      </c>
      <c r="I242" s="156"/>
      <c r="L242" s="153"/>
      <c r="M242" s="157"/>
      <c r="T242" s="158"/>
      <c r="AT242" s="154" t="s">
        <v>216</v>
      </c>
      <c r="AU242" s="154" t="s">
        <v>89</v>
      </c>
      <c r="AV242" s="12" t="s">
        <v>87</v>
      </c>
      <c r="AW242" s="12" t="s">
        <v>40</v>
      </c>
      <c r="AX242" s="12" t="s">
        <v>79</v>
      </c>
      <c r="AY242" s="154" t="s">
        <v>143</v>
      </c>
    </row>
    <row r="243" spans="2:65" s="13" customFormat="1" ht="11.25">
      <c r="B243" s="159"/>
      <c r="D243" s="147" t="s">
        <v>216</v>
      </c>
      <c r="E243" s="160" t="s">
        <v>3</v>
      </c>
      <c r="F243" s="161" t="s">
        <v>739</v>
      </c>
      <c r="H243" s="162">
        <v>9.2159999999999993</v>
      </c>
      <c r="I243" s="163"/>
      <c r="L243" s="159"/>
      <c r="M243" s="164"/>
      <c r="T243" s="165"/>
      <c r="AT243" s="160" t="s">
        <v>216</v>
      </c>
      <c r="AU243" s="160" t="s">
        <v>89</v>
      </c>
      <c r="AV243" s="13" t="s">
        <v>89</v>
      </c>
      <c r="AW243" s="13" t="s">
        <v>40</v>
      </c>
      <c r="AX243" s="13" t="s">
        <v>79</v>
      </c>
      <c r="AY243" s="160" t="s">
        <v>143</v>
      </c>
    </row>
    <row r="244" spans="2:65" s="12" customFormat="1" ht="11.25">
      <c r="B244" s="153"/>
      <c r="D244" s="147" t="s">
        <v>216</v>
      </c>
      <c r="E244" s="154" t="s">
        <v>3</v>
      </c>
      <c r="F244" s="155" t="s">
        <v>740</v>
      </c>
      <c r="H244" s="154" t="s">
        <v>3</v>
      </c>
      <c r="I244" s="156"/>
      <c r="L244" s="153"/>
      <c r="M244" s="157"/>
      <c r="T244" s="158"/>
      <c r="AT244" s="154" t="s">
        <v>216</v>
      </c>
      <c r="AU244" s="154" t="s">
        <v>89</v>
      </c>
      <c r="AV244" s="12" t="s">
        <v>87</v>
      </c>
      <c r="AW244" s="12" t="s">
        <v>40</v>
      </c>
      <c r="AX244" s="12" t="s">
        <v>79</v>
      </c>
      <c r="AY244" s="154" t="s">
        <v>143</v>
      </c>
    </row>
    <row r="245" spans="2:65" s="13" customFormat="1" ht="11.25">
      <c r="B245" s="159"/>
      <c r="D245" s="147" t="s">
        <v>216</v>
      </c>
      <c r="E245" s="160" t="s">
        <v>3</v>
      </c>
      <c r="F245" s="161" t="s">
        <v>741</v>
      </c>
      <c r="H245" s="162">
        <v>1.7749999999999999</v>
      </c>
      <c r="I245" s="163"/>
      <c r="L245" s="159"/>
      <c r="M245" s="164"/>
      <c r="T245" s="165"/>
      <c r="AT245" s="160" t="s">
        <v>216</v>
      </c>
      <c r="AU245" s="160" t="s">
        <v>89</v>
      </c>
      <c r="AV245" s="13" t="s">
        <v>89</v>
      </c>
      <c r="AW245" s="13" t="s">
        <v>40</v>
      </c>
      <c r="AX245" s="13" t="s">
        <v>79</v>
      </c>
      <c r="AY245" s="160" t="s">
        <v>143</v>
      </c>
    </row>
    <row r="246" spans="2:65" s="15" customFormat="1" ht="11.25">
      <c r="B246" s="183"/>
      <c r="D246" s="147" t="s">
        <v>216</v>
      </c>
      <c r="E246" s="184" t="s">
        <v>198</v>
      </c>
      <c r="F246" s="185" t="s">
        <v>393</v>
      </c>
      <c r="H246" s="186">
        <v>358.13799999999998</v>
      </c>
      <c r="I246" s="187"/>
      <c r="L246" s="183"/>
      <c r="M246" s="188"/>
      <c r="T246" s="189"/>
      <c r="AT246" s="184" t="s">
        <v>216</v>
      </c>
      <c r="AU246" s="184" t="s">
        <v>89</v>
      </c>
      <c r="AV246" s="15" t="s">
        <v>161</v>
      </c>
      <c r="AW246" s="15" t="s">
        <v>40</v>
      </c>
      <c r="AX246" s="15" t="s">
        <v>79</v>
      </c>
      <c r="AY246" s="184" t="s">
        <v>143</v>
      </c>
    </row>
    <row r="247" spans="2:65" s="14" customFormat="1" ht="11.25">
      <c r="B247" s="166"/>
      <c r="D247" s="147" t="s">
        <v>216</v>
      </c>
      <c r="E247" s="167" t="s">
        <v>3</v>
      </c>
      <c r="F247" s="168" t="s">
        <v>219</v>
      </c>
      <c r="H247" s="169">
        <v>381.13799999999998</v>
      </c>
      <c r="I247" s="170"/>
      <c r="L247" s="166"/>
      <c r="M247" s="171"/>
      <c r="T247" s="172"/>
      <c r="AT247" s="167" t="s">
        <v>216</v>
      </c>
      <c r="AU247" s="167" t="s">
        <v>89</v>
      </c>
      <c r="AV247" s="14" t="s">
        <v>169</v>
      </c>
      <c r="AW247" s="14" t="s">
        <v>40</v>
      </c>
      <c r="AX247" s="14" t="s">
        <v>87</v>
      </c>
      <c r="AY247" s="167" t="s">
        <v>143</v>
      </c>
    </row>
    <row r="248" spans="2:65" s="1" customFormat="1" ht="16.5" customHeight="1">
      <c r="B248" s="129"/>
      <c r="C248" s="173" t="s">
        <v>297</v>
      </c>
      <c r="D248" s="173" t="s">
        <v>304</v>
      </c>
      <c r="E248" s="174" t="s">
        <v>742</v>
      </c>
      <c r="F248" s="175" t="s">
        <v>743</v>
      </c>
      <c r="G248" s="176" t="s">
        <v>261</v>
      </c>
      <c r="H248" s="177">
        <v>46</v>
      </c>
      <c r="I248" s="178"/>
      <c r="J248" s="179">
        <f>ROUND(I248*H248,2)</f>
        <v>0</v>
      </c>
      <c r="K248" s="175" t="s">
        <v>150</v>
      </c>
      <c r="L248" s="180"/>
      <c r="M248" s="181" t="s">
        <v>3</v>
      </c>
      <c r="N248" s="182" t="s">
        <v>50</v>
      </c>
      <c r="P248" s="139">
        <f>O248*H248</f>
        <v>0</v>
      </c>
      <c r="Q248" s="139">
        <v>0</v>
      </c>
      <c r="R248" s="139">
        <f>Q248*H248</f>
        <v>0</v>
      </c>
      <c r="S248" s="139">
        <v>0</v>
      </c>
      <c r="T248" s="140">
        <f>S248*H248</f>
        <v>0</v>
      </c>
      <c r="AR248" s="141" t="s">
        <v>258</v>
      </c>
      <c r="AT248" s="141" t="s">
        <v>304</v>
      </c>
      <c r="AU248" s="141" t="s">
        <v>89</v>
      </c>
      <c r="AY248" s="18" t="s">
        <v>143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8" t="s">
        <v>87</v>
      </c>
      <c r="BK248" s="142">
        <f>ROUND(I248*H248,2)</f>
        <v>0</v>
      </c>
      <c r="BL248" s="18" t="s">
        <v>169</v>
      </c>
      <c r="BM248" s="141" t="s">
        <v>744</v>
      </c>
    </row>
    <row r="249" spans="2:65" s="1" customFormat="1" ht="19.5">
      <c r="B249" s="34"/>
      <c r="D249" s="147" t="s">
        <v>165</v>
      </c>
      <c r="F249" s="148" t="s">
        <v>745</v>
      </c>
      <c r="I249" s="145"/>
      <c r="L249" s="34"/>
      <c r="M249" s="146"/>
      <c r="T249" s="55"/>
      <c r="AT249" s="18" t="s">
        <v>165</v>
      </c>
      <c r="AU249" s="18" t="s">
        <v>89</v>
      </c>
    </row>
    <row r="250" spans="2:65" s="13" customFormat="1" ht="11.25">
      <c r="B250" s="159"/>
      <c r="D250" s="147" t="s">
        <v>216</v>
      </c>
      <c r="E250" s="160" t="s">
        <v>3</v>
      </c>
      <c r="F250" s="161" t="s">
        <v>587</v>
      </c>
      <c r="H250" s="162">
        <v>23</v>
      </c>
      <c r="I250" s="163"/>
      <c r="L250" s="159"/>
      <c r="M250" s="164"/>
      <c r="T250" s="165"/>
      <c r="AT250" s="160" t="s">
        <v>216</v>
      </c>
      <c r="AU250" s="160" t="s">
        <v>89</v>
      </c>
      <c r="AV250" s="13" t="s">
        <v>89</v>
      </c>
      <c r="AW250" s="13" t="s">
        <v>40</v>
      </c>
      <c r="AX250" s="13" t="s">
        <v>79</v>
      </c>
      <c r="AY250" s="160" t="s">
        <v>143</v>
      </c>
    </row>
    <row r="251" spans="2:65" s="14" customFormat="1" ht="11.25">
      <c r="B251" s="166"/>
      <c r="D251" s="147" t="s">
        <v>216</v>
      </c>
      <c r="E251" s="167" t="s">
        <v>3</v>
      </c>
      <c r="F251" s="168" t="s">
        <v>219</v>
      </c>
      <c r="H251" s="169">
        <v>23</v>
      </c>
      <c r="I251" s="170"/>
      <c r="L251" s="166"/>
      <c r="M251" s="171"/>
      <c r="T251" s="172"/>
      <c r="AT251" s="167" t="s">
        <v>216</v>
      </c>
      <c r="AU251" s="167" t="s">
        <v>89</v>
      </c>
      <c r="AV251" s="14" t="s">
        <v>169</v>
      </c>
      <c r="AW251" s="14" t="s">
        <v>40</v>
      </c>
      <c r="AX251" s="14" t="s">
        <v>87</v>
      </c>
      <c r="AY251" s="167" t="s">
        <v>143</v>
      </c>
    </row>
    <row r="252" spans="2:65" s="13" customFormat="1" ht="11.25">
      <c r="B252" s="159"/>
      <c r="D252" s="147" t="s">
        <v>216</v>
      </c>
      <c r="F252" s="161" t="s">
        <v>746</v>
      </c>
      <c r="H252" s="162">
        <v>46</v>
      </c>
      <c r="I252" s="163"/>
      <c r="L252" s="159"/>
      <c r="M252" s="164"/>
      <c r="T252" s="165"/>
      <c r="AT252" s="160" t="s">
        <v>216</v>
      </c>
      <c r="AU252" s="160" t="s">
        <v>89</v>
      </c>
      <c r="AV252" s="13" t="s">
        <v>89</v>
      </c>
      <c r="AW252" s="13" t="s">
        <v>4</v>
      </c>
      <c r="AX252" s="13" t="s">
        <v>87</v>
      </c>
      <c r="AY252" s="160" t="s">
        <v>143</v>
      </c>
    </row>
    <row r="253" spans="2:65" s="1" customFormat="1" ht="37.9" customHeight="1">
      <c r="B253" s="129"/>
      <c r="C253" s="130" t="s">
        <v>303</v>
      </c>
      <c r="D253" s="130" t="s">
        <v>146</v>
      </c>
      <c r="E253" s="131" t="s">
        <v>747</v>
      </c>
      <c r="F253" s="132" t="s">
        <v>748</v>
      </c>
      <c r="G253" s="133" t="s">
        <v>196</v>
      </c>
      <c r="H253" s="134">
        <v>154.31299999999999</v>
      </c>
      <c r="I253" s="135"/>
      <c r="J253" s="136">
        <f>ROUND(I253*H253,2)</f>
        <v>0</v>
      </c>
      <c r="K253" s="132" t="s">
        <v>150</v>
      </c>
      <c r="L253" s="34"/>
      <c r="M253" s="137" t="s">
        <v>3</v>
      </c>
      <c r="N253" s="138" t="s">
        <v>50</v>
      </c>
      <c r="P253" s="139">
        <f>O253*H253</f>
        <v>0</v>
      </c>
      <c r="Q253" s="139">
        <v>0</v>
      </c>
      <c r="R253" s="139">
        <f>Q253*H253</f>
        <v>0</v>
      </c>
      <c r="S253" s="139">
        <v>0</v>
      </c>
      <c r="T253" s="140">
        <f>S253*H253</f>
        <v>0</v>
      </c>
      <c r="AR253" s="141" t="s">
        <v>169</v>
      </c>
      <c r="AT253" s="141" t="s">
        <v>146</v>
      </c>
      <c r="AU253" s="141" t="s">
        <v>89</v>
      </c>
      <c r="AY253" s="18" t="s">
        <v>143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8" t="s">
        <v>87</v>
      </c>
      <c r="BK253" s="142">
        <f>ROUND(I253*H253,2)</f>
        <v>0</v>
      </c>
      <c r="BL253" s="18" t="s">
        <v>169</v>
      </c>
      <c r="BM253" s="141" t="s">
        <v>749</v>
      </c>
    </row>
    <row r="254" spans="2:65" s="1" customFormat="1" ht="11.25">
      <c r="B254" s="34"/>
      <c r="D254" s="143" t="s">
        <v>153</v>
      </c>
      <c r="F254" s="144" t="s">
        <v>750</v>
      </c>
      <c r="I254" s="145"/>
      <c r="L254" s="34"/>
      <c r="M254" s="146"/>
      <c r="T254" s="55"/>
      <c r="AT254" s="18" t="s">
        <v>153</v>
      </c>
      <c r="AU254" s="18" t="s">
        <v>89</v>
      </c>
    </row>
    <row r="255" spans="2:65" s="12" customFormat="1" ht="11.25">
      <c r="B255" s="153"/>
      <c r="D255" s="147" t="s">
        <v>216</v>
      </c>
      <c r="E255" s="154" t="s">
        <v>3</v>
      </c>
      <c r="F255" s="155" t="s">
        <v>751</v>
      </c>
      <c r="H255" s="154" t="s">
        <v>3</v>
      </c>
      <c r="I255" s="156"/>
      <c r="L255" s="153"/>
      <c r="M255" s="157"/>
      <c r="T255" s="158"/>
      <c r="AT255" s="154" t="s">
        <v>216</v>
      </c>
      <c r="AU255" s="154" t="s">
        <v>89</v>
      </c>
      <c r="AV255" s="12" t="s">
        <v>87</v>
      </c>
      <c r="AW255" s="12" t="s">
        <v>40</v>
      </c>
      <c r="AX255" s="12" t="s">
        <v>79</v>
      </c>
      <c r="AY255" s="154" t="s">
        <v>143</v>
      </c>
    </row>
    <row r="256" spans="2:65" s="13" customFormat="1" ht="11.25">
      <c r="B256" s="159"/>
      <c r="D256" s="147" t="s">
        <v>216</v>
      </c>
      <c r="E256" s="160" t="s">
        <v>3</v>
      </c>
      <c r="F256" s="161" t="s">
        <v>752</v>
      </c>
      <c r="H256" s="162">
        <v>20.399999999999999</v>
      </c>
      <c r="I256" s="163"/>
      <c r="L256" s="159"/>
      <c r="M256" s="164"/>
      <c r="T256" s="165"/>
      <c r="AT256" s="160" t="s">
        <v>216</v>
      </c>
      <c r="AU256" s="160" t="s">
        <v>89</v>
      </c>
      <c r="AV256" s="13" t="s">
        <v>89</v>
      </c>
      <c r="AW256" s="13" t="s">
        <v>40</v>
      </c>
      <c r="AX256" s="13" t="s">
        <v>79</v>
      </c>
      <c r="AY256" s="160" t="s">
        <v>143</v>
      </c>
    </row>
    <row r="257" spans="2:51" s="13" customFormat="1" ht="11.25">
      <c r="B257" s="159"/>
      <c r="D257" s="147" t="s">
        <v>216</v>
      </c>
      <c r="E257" s="160" t="s">
        <v>3</v>
      </c>
      <c r="F257" s="161" t="s">
        <v>753</v>
      </c>
      <c r="H257" s="162">
        <v>55.9</v>
      </c>
      <c r="I257" s="163"/>
      <c r="L257" s="159"/>
      <c r="M257" s="164"/>
      <c r="T257" s="165"/>
      <c r="AT257" s="160" t="s">
        <v>216</v>
      </c>
      <c r="AU257" s="160" t="s">
        <v>89</v>
      </c>
      <c r="AV257" s="13" t="s">
        <v>89</v>
      </c>
      <c r="AW257" s="13" t="s">
        <v>40</v>
      </c>
      <c r="AX257" s="13" t="s">
        <v>79</v>
      </c>
      <c r="AY257" s="160" t="s">
        <v>143</v>
      </c>
    </row>
    <row r="258" spans="2:51" s="12" customFormat="1" ht="11.25">
      <c r="B258" s="153"/>
      <c r="D258" s="147" t="s">
        <v>216</v>
      </c>
      <c r="E258" s="154" t="s">
        <v>3</v>
      </c>
      <c r="F258" s="155" t="s">
        <v>644</v>
      </c>
      <c r="H258" s="154" t="s">
        <v>3</v>
      </c>
      <c r="I258" s="156"/>
      <c r="L258" s="153"/>
      <c r="M258" s="157"/>
      <c r="T258" s="158"/>
      <c r="AT258" s="154" t="s">
        <v>216</v>
      </c>
      <c r="AU258" s="154" t="s">
        <v>89</v>
      </c>
      <c r="AV258" s="12" t="s">
        <v>87</v>
      </c>
      <c r="AW258" s="12" t="s">
        <v>40</v>
      </c>
      <c r="AX258" s="12" t="s">
        <v>79</v>
      </c>
      <c r="AY258" s="154" t="s">
        <v>143</v>
      </c>
    </row>
    <row r="259" spans="2:51" s="13" customFormat="1" ht="11.25">
      <c r="B259" s="159"/>
      <c r="D259" s="147" t="s">
        <v>216</v>
      </c>
      <c r="E259" s="160" t="s">
        <v>3</v>
      </c>
      <c r="F259" s="161" t="s">
        <v>754</v>
      </c>
      <c r="H259" s="162">
        <v>16.007999999999999</v>
      </c>
      <c r="I259" s="163"/>
      <c r="L259" s="159"/>
      <c r="M259" s="164"/>
      <c r="T259" s="165"/>
      <c r="AT259" s="160" t="s">
        <v>216</v>
      </c>
      <c r="AU259" s="160" t="s">
        <v>89</v>
      </c>
      <c r="AV259" s="13" t="s">
        <v>89</v>
      </c>
      <c r="AW259" s="13" t="s">
        <v>40</v>
      </c>
      <c r="AX259" s="13" t="s">
        <v>79</v>
      </c>
      <c r="AY259" s="160" t="s">
        <v>143</v>
      </c>
    </row>
    <row r="260" spans="2:51" s="12" customFormat="1" ht="11.25">
      <c r="B260" s="153"/>
      <c r="D260" s="147" t="s">
        <v>216</v>
      </c>
      <c r="E260" s="154" t="s">
        <v>3</v>
      </c>
      <c r="F260" s="155" t="s">
        <v>631</v>
      </c>
      <c r="H260" s="154" t="s">
        <v>3</v>
      </c>
      <c r="I260" s="156"/>
      <c r="L260" s="153"/>
      <c r="M260" s="157"/>
      <c r="T260" s="158"/>
      <c r="AT260" s="154" t="s">
        <v>216</v>
      </c>
      <c r="AU260" s="154" t="s">
        <v>89</v>
      </c>
      <c r="AV260" s="12" t="s">
        <v>87</v>
      </c>
      <c r="AW260" s="12" t="s">
        <v>40</v>
      </c>
      <c r="AX260" s="12" t="s">
        <v>79</v>
      </c>
      <c r="AY260" s="154" t="s">
        <v>143</v>
      </c>
    </row>
    <row r="261" spans="2:51" s="13" customFormat="1" ht="11.25">
      <c r="B261" s="159"/>
      <c r="D261" s="147" t="s">
        <v>216</v>
      </c>
      <c r="E261" s="160" t="s">
        <v>3</v>
      </c>
      <c r="F261" s="161" t="s">
        <v>755</v>
      </c>
      <c r="H261" s="162">
        <v>4.83</v>
      </c>
      <c r="I261" s="163"/>
      <c r="L261" s="159"/>
      <c r="M261" s="164"/>
      <c r="T261" s="165"/>
      <c r="AT261" s="160" t="s">
        <v>216</v>
      </c>
      <c r="AU261" s="160" t="s">
        <v>89</v>
      </c>
      <c r="AV261" s="13" t="s">
        <v>89</v>
      </c>
      <c r="AW261" s="13" t="s">
        <v>40</v>
      </c>
      <c r="AX261" s="13" t="s">
        <v>79</v>
      </c>
      <c r="AY261" s="160" t="s">
        <v>143</v>
      </c>
    </row>
    <row r="262" spans="2:51" s="13" customFormat="1" ht="11.25">
      <c r="B262" s="159"/>
      <c r="D262" s="147" t="s">
        <v>216</v>
      </c>
      <c r="E262" s="160" t="s">
        <v>3</v>
      </c>
      <c r="F262" s="161" t="s">
        <v>756</v>
      </c>
      <c r="H262" s="162">
        <v>2.99</v>
      </c>
      <c r="I262" s="163"/>
      <c r="L262" s="159"/>
      <c r="M262" s="164"/>
      <c r="T262" s="165"/>
      <c r="AT262" s="160" t="s">
        <v>216</v>
      </c>
      <c r="AU262" s="160" t="s">
        <v>89</v>
      </c>
      <c r="AV262" s="13" t="s">
        <v>89</v>
      </c>
      <c r="AW262" s="13" t="s">
        <v>40</v>
      </c>
      <c r="AX262" s="13" t="s">
        <v>79</v>
      </c>
      <c r="AY262" s="160" t="s">
        <v>143</v>
      </c>
    </row>
    <row r="263" spans="2:51" s="13" customFormat="1" ht="11.25">
      <c r="B263" s="159"/>
      <c r="D263" s="147" t="s">
        <v>216</v>
      </c>
      <c r="E263" s="160" t="s">
        <v>3</v>
      </c>
      <c r="F263" s="161" t="s">
        <v>757</v>
      </c>
      <c r="H263" s="162">
        <v>4.83</v>
      </c>
      <c r="I263" s="163"/>
      <c r="L263" s="159"/>
      <c r="M263" s="164"/>
      <c r="T263" s="165"/>
      <c r="AT263" s="160" t="s">
        <v>216</v>
      </c>
      <c r="AU263" s="160" t="s">
        <v>89</v>
      </c>
      <c r="AV263" s="13" t="s">
        <v>89</v>
      </c>
      <c r="AW263" s="13" t="s">
        <v>40</v>
      </c>
      <c r="AX263" s="13" t="s">
        <v>79</v>
      </c>
      <c r="AY263" s="160" t="s">
        <v>143</v>
      </c>
    </row>
    <row r="264" spans="2:51" s="13" customFormat="1" ht="11.25">
      <c r="B264" s="159"/>
      <c r="D264" s="147" t="s">
        <v>216</v>
      </c>
      <c r="E264" s="160" t="s">
        <v>3</v>
      </c>
      <c r="F264" s="161" t="s">
        <v>758</v>
      </c>
      <c r="H264" s="162">
        <v>2.6219999999999999</v>
      </c>
      <c r="I264" s="163"/>
      <c r="L264" s="159"/>
      <c r="M264" s="164"/>
      <c r="T264" s="165"/>
      <c r="AT264" s="160" t="s">
        <v>216</v>
      </c>
      <c r="AU264" s="160" t="s">
        <v>89</v>
      </c>
      <c r="AV264" s="13" t="s">
        <v>89</v>
      </c>
      <c r="AW264" s="13" t="s">
        <v>40</v>
      </c>
      <c r="AX264" s="13" t="s">
        <v>79</v>
      </c>
      <c r="AY264" s="160" t="s">
        <v>143</v>
      </c>
    </row>
    <row r="265" spans="2:51" s="13" customFormat="1" ht="11.25">
      <c r="B265" s="159"/>
      <c r="D265" s="147" t="s">
        <v>216</v>
      </c>
      <c r="E265" s="160" t="s">
        <v>3</v>
      </c>
      <c r="F265" s="161" t="s">
        <v>759</v>
      </c>
      <c r="H265" s="162">
        <v>2.99</v>
      </c>
      <c r="I265" s="163"/>
      <c r="L265" s="159"/>
      <c r="M265" s="164"/>
      <c r="T265" s="165"/>
      <c r="AT265" s="160" t="s">
        <v>216</v>
      </c>
      <c r="AU265" s="160" t="s">
        <v>89</v>
      </c>
      <c r="AV265" s="13" t="s">
        <v>89</v>
      </c>
      <c r="AW265" s="13" t="s">
        <v>40</v>
      </c>
      <c r="AX265" s="13" t="s">
        <v>79</v>
      </c>
      <c r="AY265" s="160" t="s">
        <v>143</v>
      </c>
    </row>
    <row r="266" spans="2:51" s="13" customFormat="1" ht="11.25">
      <c r="B266" s="159"/>
      <c r="D266" s="147" t="s">
        <v>216</v>
      </c>
      <c r="E266" s="160" t="s">
        <v>3</v>
      </c>
      <c r="F266" s="161" t="s">
        <v>760</v>
      </c>
      <c r="H266" s="162">
        <v>1.61</v>
      </c>
      <c r="I266" s="163"/>
      <c r="L266" s="159"/>
      <c r="M266" s="164"/>
      <c r="T266" s="165"/>
      <c r="AT266" s="160" t="s">
        <v>216</v>
      </c>
      <c r="AU266" s="160" t="s">
        <v>89</v>
      </c>
      <c r="AV266" s="13" t="s">
        <v>89</v>
      </c>
      <c r="AW266" s="13" t="s">
        <v>40</v>
      </c>
      <c r="AX266" s="13" t="s">
        <v>79</v>
      </c>
      <c r="AY266" s="160" t="s">
        <v>143</v>
      </c>
    </row>
    <row r="267" spans="2:51" s="13" customFormat="1" ht="11.25">
      <c r="B267" s="159"/>
      <c r="D267" s="147" t="s">
        <v>216</v>
      </c>
      <c r="E267" s="160" t="s">
        <v>3</v>
      </c>
      <c r="F267" s="161" t="s">
        <v>761</v>
      </c>
      <c r="H267" s="162">
        <v>2.6219999999999999</v>
      </c>
      <c r="I267" s="163"/>
      <c r="L267" s="159"/>
      <c r="M267" s="164"/>
      <c r="T267" s="165"/>
      <c r="AT267" s="160" t="s">
        <v>216</v>
      </c>
      <c r="AU267" s="160" t="s">
        <v>89</v>
      </c>
      <c r="AV267" s="13" t="s">
        <v>89</v>
      </c>
      <c r="AW267" s="13" t="s">
        <v>40</v>
      </c>
      <c r="AX267" s="13" t="s">
        <v>79</v>
      </c>
      <c r="AY267" s="160" t="s">
        <v>143</v>
      </c>
    </row>
    <row r="268" spans="2:51" s="13" customFormat="1" ht="11.25">
      <c r="B268" s="159"/>
      <c r="D268" s="147" t="s">
        <v>216</v>
      </c>
      <c r="E268" s="160" t="s">
        <v>3</v>
      </c>
      <c r="F268" s="161" t="s">
        <v>762</v>
      </c>
      <c r="H268" s="162">
        <v>2.6680000000000001</v>
      </c>
      <c r="I268" s="163"/>
      <c r="L268" s="159"/>
      <c r="M268" s="164"/>
      <c r="T268" s="165"/>
      <c r="AT268" s="160" t="s">
        <v>216</v>
      </c>
      <c r="AU268" s="160" t="s">
        <v>89</v>
      </c>
      <c r="AV268" s="13" t="s">
        <v>89</v>
      </c>
      <c r="AW268" s="13" t="s">
        <v>40</v>
      </c>
      <c r="AX268" s="13" t="s">
        <v>79</v>
      </c>
      <c r="AY268" s="160" t="s">
        <v>143</v>
      </c>
    </row>
    <row r="269" spans="2:51" s="13" customFormat="1" ht="11.25">
      <c r="B269" s="159"/>
      <c r="D269" s="147" t="s">
        <v>216</v>
      </c>
      <c r="E269" s="160" t="s">
        <v>3</v>
      </c>
      <c r="F269" s="161" t="s">
        <v>763</v>
      </c>
      <c r="H269" s="162">
        <v>4.5540000000000003</v>
      </c>
      <c r="I269" s="163"/>
      <c r="L269" s="159"/>
      <c r="M269" s="164"/>
      <c r="T269" s="165"/>
      <c r="AT269" s="160" t="s">
        <v>216</v>
      </c>
      <c r="AU269" s="160" t="s">
        <v>89</v>
      </c>
      <c r="AV269" s="13" t="s">
        <v>89</v>
      </c>
      <c r="AW269" s="13" t="s">
        <v>40</v>
      </c>
      <c r="AX269" s="13" t="s">
        <v>79</v>
      </c>
      <c r="AY269" s="160" t="s">
        <v>143</v>
      </c>
    </row>
    <row r="270" spans="2:51" s="13" customFormat="1" ht="11.25">
      <c r="B270" s="159"/>
      <c r="D270" s="147" t="s">
        <v>216</v>
      </c>
      <c r="E270" s="160" t="s">
        <v>3</v>
      </c>
      <c r="F270" s="161" t="s">
        <v>764</v>
      </c>
      <c r="H270" s="162">
        <v>5.1059999999999999</v>
      </c>
      <c r="I270" s="163"/>
      <c r="L270" s="159"/>
      <c r="M270" s="164"/>
      <c r="T270" s="165"/>
      <c r="AT270" s="160" t="s">
        <v>216</v>
      </c>
      <c r="AU270" s="160" t="s">
        <v>89</v>
      </c>
      <c r="AV270" s="13" t="s">
        <v>89</v>
      </c>
      <c r="AW270" s="13" t="s">
        <v>40</v>
      </c>
      <c r="AX270" s="13" t="s">
        <v>79</v>
      </c>
      <c r="AY270" s="160" t="s">
        <v>143</v>
      </c>
    </row>
    <row r="271" spans="2:51" s="13" customFormat="1" ht="11.25">
      <c r="B271" s="159"/>
      <c r="D271" s="147" t="s">
        <v>216</v>
      </c>
      <c r="E271" s="160" t="s">
        <v>3</v>
      </c>
      <c r="F271" s="161" t="s">
        <v>765</v>
      </c>
      <c r="H271" s="162">
        <v>4.83</v>
      </c>
      <c r="I271" s="163"/>
      <c r="L271" s="159"/>
      <c r="M271" s="164"/>
      <c r="T271" s="165"/>
      <c r="AT271" s="160" t="s">
        <v>216</v>
      </c>
      <c r="AU271" s="160" t="s">
        <v>89</v>
      </c>
      <c r="AV271" s="13" t="s">
        <v>89</v>
      </c>
      <c r="AW271" s="13" t="s">
        <v>40</v>
      </c>
      <c r="AX271" s="13" t="s">
        <v>79</v>
      </c>
      <c r="AY271" s="160" t="s">
        <v>143</v>
      </c>
    </row>
    <row r="272" spans="2:51" s="13" customFormat="1" ht="11.25">
      <c r="B272" s="159"/>
      <c r="D272" s="147" t="s">
        <v>216</v>
      </c>
      <c r="E272" s="160" t="s">
        <v>3</v>
      </c>
      <c r="F272" s="161" t="s">
        <v>766</v>
      </c>
      <c r="H272" s="162">
        <v>1.38</v>
      </c>
      <c r="I272" s="163"/>
      <c r="L272" s="159"/>
      <c r="M272" s="164"/>
      <c r="T272" s="165"/>
      <c r="AT272" s="160" t="s">
        <v>216</v>
      </c>
      <c r="AU272" s="160" t="s">
        <v>89</v>
      </c>
      <c r="AV272" s="13" t="s">
        <v>89</v>
      </c>
      <c r="AW272" s="13" t="s">
        <v>40</v>
      </c>
      <c r="AX272" s="13" t="s">
        <v>79</v>
      </c>
      <c r="AY272" s="160" t="s">
        <v>143</v>
      </c>
    </row>
    <row r="273" spans="2:65" s="12" customFormat="1" ht="11.25">
      <c r="B273" s="153"/>
      <c r="D273" s="147" t="s">
        <v>216</v>
      </c>
      <c r="E273" s="154" t="s">
        <v>3</v>
      </c>
      <c r="F273" s="155" t="s">
        <v>767</v>
      </c>
      <c r="H273" s="154" t="s">
        <v>3</v>
      </c>
      <c r="I273" s="156"/>
      <c r="L273" s="153"/>
      <c r="M273" s="157"/>
      <c r="T273" s="158"/>
      <c r="AT273" s="154" t="s">
        <v>216</v>
      </c>
      <c r="AU273" s="154" t="s">
        <v>89</v>
      </c>
      <c r="AV273" s="12" t="s">
        <v>87</v>
      </c>
      <c r="AW273" s="12" t="s">
        <v>40</v>
      </c>
      <c r="AX273" s="12" t="s">
        <v>79</v>
      </c>
      <c r="AY273" s="154" t="s">
        <v>143</v>
      </c>
    </row>
    <row r="274" spans="2:65" s="13" customFormat="1" ht="11.25">
      <c r="B274" s="159"/>
      <c r="D274" s="147" t="s">
        <v>216</v>
      </c>
      <c r="E274" s="160" t="s">
        <v>3</v>
      </c>
      <c r="F274" s="161" t="s">
        <v>768</v>
      </c>
      <c r="H274" s="162">
        <v>18.899999999999999</v>
      </c>
      <c r="I274" s="163"/>
      <c r="L274" s="159"/>
      <c r="M274" s="164"/>
      <c r="T274" s="165"/>
      <c r="AT274" s="160" t="s">
        <v>216</v>
      </c>
      <c r="AU274" s="160" t="s">
        <v>89</v>
      </c>
      <c r="AV274" s="13" t="s">
        <v>89</v>
      </c>
      <c r="AW274" s="13" t="s">
        <v>40</v>
      </c>
      <c r="AX274" s="13" t="s">
        <v>79</v>
      </c>
      <c r="AY274" s="160" t="s">
        <v>143</v>
      </c>
    </row>
    <row r="275" spans="2:65" s="12" customFormat="1" ht="11.25">
      <c r="B275" s="153"/>
      <c r="D275" s="147" t="s">
        <v>216</v>
      </c>
      <c r="E275" s="154" t="s">
        <v>3</v>
      </c>
      <c r="F275" s="155" t="s">
        <v>769</v>
      </c>
      <c r="H275" s="154" t="s">
        <v>3</v>
      </c>
      <c r="I275" s="156"/>
      <c r="L275" s="153"/>
      <c r="M275" s="157"/>
      <c r="T275" s="158"/>
      <c r="AT275" s="154" t="s">
        <v>216</v>
      </c>
      <c r="AU275" s="154" t="s">
        <v>89</v>
      </c>
      <c r="AV275" s="12" t="s">
        <v>87</v>
      </c>
      <c r="AW275" s="12" t="s">
        <v>40</v>
      </c>
      <c r="AX275" s="12" t="s">
        <v>79</v>
      </c>
      <c r="AY275" s="154" t="s">
        <v>143</v>
      </c>
    </row>
    <row r="276" spans="2:65" s="13" customFormat="1" ht="11.25">
      <c r="B276" s="159"/>
      <c r="D276" s="147" t="s">
        <v>216</v>
      </c>
      <c r="E276" s="160" t="s">
        <v>3</v>
      </c>
      <c r="F276" s="161" t="s">
        <v>770</v>
      </c>
      <c r="H276" s="162">
        <v>2.073</v>
      </c>
      <c r="I276" s="163"/>
      <c r="L276" s="159"/>
      <c r="M276" s="164"/>
      <c r="T276" s="165"/>
      <c r="AT276" s="160" t="s">
        <v>216</v>
      </c>
      <c r="AU276" s="160" t="s">
        <v>89</v>
      </c>
      <c r="AV276" s="13" t="s">
        <v>89</v>
      </c>
      <c r="AW276" s="13" t="s">
        <v>40</v>
      </c>
      <c r="AX276" s="13" t="s">
        <v>79</v>
      </c>
      <c r="AY276" s="160" t="s">
        <v>143</v>
      </c>
    </row>
    <row r="277" spans="2:65" s="14" customFormat="1" ht="11.25">
      <c r="B277" s="166"/>
      <c r="D277" s="147" t="s">
        <v>216</v>
      </c>
      <c r="E277" s="167" t="s">
        <v>771</v>
      </c>
      <c r="F277" s="168" t="s">
        <v>219</v>
      </c>
      <c r="H277" s="169">
        <v>154.31299999999999</v>
      </c>
      <c r="I277" s="170"/>
      <c r="L277" s="166"/>
      <c r="M277" s="171"/>
      <c r="T277" s="172"/>
      <c r="AT277" s="167" t="s">
        <v>216</v>
      </c>
      <c r="AU277" s="167" t="s">
        <v>89</v>
      </c>
      <c r="AV277" s="14" t="s">
        <v>169</v>
      </c>
      <c r="AW277" s="14" t="s">
        <v>40</v>
      </c>
      <c r="AX277" s="14" t="s">
        <v>87</v>
      </c>
      <c r="AY277" s="167" t="s">
        <v>143</v>
      </c>
    </row>
    <row r="278" spans="2:65" s="1" customFormat="1" ht="16.5" customHeight="1">
      <c r="B278" s="129"/>
      <c r="C278" s="173" t="s">
        <v>313</v>
      </c>
      <c r="D278" s="173" t="s">
        <v>304</v>
      </c>
      <c r="E278" s="174" t="s">
        <v>742</v>
      </c>
      <c r="F278" s="175" t="s">
        <v>743</v>
      </c>
      <c r="G278" s="176" t="s">
        <v>261</v>
      </c>
      <c r="H278" s="177">
        <v>308.62599999999998</v>
      </c>
      <c r="I278" s="178"/>
      <c r="J278" s="179">
        <f>ROUND(I278*H278,2)</f>
        <v>0</v>
      </c>
      <c r="K278" s="175" t="s">
        <v>150</v>
      </c>
      <c r="L278" s="180"/>
      <c r="M278" s="181" t="s">
        <v>3</v>
      </c>
      <c r="N278" s="182" t="s">
        <v>50</v>
      </c>
      <c r="P278" s="139">
        <f>O278*H278</f>
        <v>0</v>
      </c>
      <c r="Q278" s="139">
        <v>0</v>
      </c>
      <c r="R278" s="139">
        <f>Q278*H278</f>
        <v>0</v>
      </c>
      <c r="S278" s="139">
        <v>0</v>
      </c>
      <c r="T278" s="140">
        <f>S278*H278</f>
        <v>0</v>
      </c>
      <c r="AR278" s="141" t="s">
        <v>258</v>
      </c>
      <c r="AT278" s="141" t="s">
        <v>304</v>
      </c>
      <c r="AU278" s="141" t="s">
        <v>89</v>
      </c>
      <c r="AY278" s="18" t="s">
        <v>143</v>
      </c>
      <c r="BE278" s="142">
        <f>IF(N278="základní",J278,0)</f>
        <v>0</v>
      </c>
      <c r="BF278" s="142">
        <f>IF(N278="snížená",J278,0)</f>
        <v>0</v>
      </c>
      <c r="BG278" s="142">
        <f>IF(N278="zákl. přenesená",J278,0)</f>
        <v>0</v>
      </c>
      <c r="BH278" s="142">
        <f>IF(N278="sníž. přenesená",J278,0)</f>
        <v>0</v>
      </c>
      <c r="BI278" s="142">
        <f>IF(N278="nulová",J278,0)</f>
        <v>0</v>
      </c>
      <c r="BJ278" s="18" t="s">
        <v>87</v>
      </c>
      <c r="BK278" s="142">
        <f>ROUND(I278*H278,2)</f>
        <v>0</v>
      </c>
      <c r="BL278" s="18" t="s">
        <v>169</v>
      </c>
      <c r="BM278" s="141" t="s">
        <v>772</v>
      </c>
    </row>
    <row r="279" spans="2:65" s="1" customFormat="1" ht="19.5">
      <c r="B279" s="34"/>
      <c r="D279" s="147" t="s">
        <v>165</v>
      </c>
      <c r="F279" s="148" t="s">
        <v>745</v>
      </c>
      <c r="I279" s="145"/>
      <c r="L279" s="34"/>
      <c r="M279" s="146"/>
      <c r="T279" s="55"/>
      <c r="AT279" s="18" t="s">
        <v>165</v>
      </c>
      <c r="AU279" s="18" t="s">
        <v>89</v>
      </c>
    </row>
    <row r="280" spans="2:65" s="13" customFormat="1" ht="11.25">
      <c r="B280" s="159"/>
      <c r="D280" s="147" t="s">
        <v>216</v>
      </c>
      <c r="F280" s="161" t="s">
        <v>773</v>
      </c>
      <c r="H280" s="162">
        <v>308.62599999999998</v>
      </c>
      <c r="I280" s="163"/>
      <c r="L280" s="159"/>
      <c r="M280" s="164"/>
      <c r="T280" s="165"/>
      <c r="AT280" s="160" t="s">
        <v>216</v>
      </c>
      <c r="AU280" s="160" t="s">
        <v>89</v>
      </c>
      <c r="AV280" s="13" t="s">
        <v>89</v>
      </c>
      <c r="AW280" s="13" t="s">
        <v>4</v>
      </c>
      <c r="AX280" s="13" t="s">
        <v>87</v>
      </c>
      <c r="AY280" s="160" t="s">
        <v>143</v>
      </c>
    </row>
    <row r="281" spans="2:65" s="11" customFormat="1" ht="22.9" customHeight="1">
      <c r="B281" s="117"/>
      <c r="D281" s="118" t="s">
        <v>78</v>
      </c>
      <c r="E281" s="127" t="s">
        <v>89</v>
      </c>
      <c r="F281" s="127" t="s">
        <v>774</v>
      </c>
      <c r="I281" s="120"/>
      <c r="J281" s="128">
        <f>BK281</f>
        <v>0</v>
      </c>
      <c r="L281" s="117"/>
      <c r="M281" s="122"/>
      <c r="P281" s="123">
        <f>SUM(P282:P292)</f>
        <v>0</v>
      </c>
      <c r="R281" s="123">
        <f>SUM(R282:R292)</f>
        <v>53.315185769999999</v>
      </c>
      <c r="T281" s="124">
        <f>SUM(T282:T292)</f>
        <v>0</v>
      </c>
      <c r="AR281" s="118" t="s">
        <v>87</v>
      </c>
      <c r="AT281" s="125" t="s">
        <v>78</v>
      </c>
      <c r="AU281" s="125" t="s">
        <v>87</v>
      </c>
      <c r="AY281" s="118" t="s">
        <v>143</v>
      </c>
      <c r="BK281" s="126">
        <f>SUM(BK282:BK292)</f>
        <v>0</v>
      </c>
    </row>
    <row r="282" spans="2:65" s="1" customFormat="1" ht="24.2" customHeight="1">
      <c r="B282" s="129"/>
      <c r="C282" s="130" t="s">
        <v>323</v>
      </c>
      <c r="D282" s="130" t="s">
        <v>146</v>
      </c>
      <c r="E282" s="131" t="s">
        <v>775</v>
      </c>
      <c r="F282" s="132" t="s">
        <v>776</v>
      </c>
      <c r="G282" s="133" t="s">
        <v>213</v>
      </c>
      <c r="H282" s="134">
        <v>81.680999999999997</v>
      </c>
      <c r="I282" s="135"/>
      <c r="J282" s="136">
        <f>ROUND(I282*H282,2)</f>
        <v>0</v>
      </c>
      <c r="K282" s="132" t="s">
        <v>150</v>
      </c>
      <c r="L282" s="34"/>
      <c r="M282" s="137" t="s">
        <v>3</v>
      </c>
      <c r="N282" s="138" t="s">
        <v>50</v>
      </c>
      <c r="P282" s="139">
        <f>O282*H282</f>
        <v>0</v>
      </c>
      <c r="Q282" s="139">
        <v>1.7000000000000001E-4</v>
      </c>
      <c r="R282" s="139">
        <f>Q282*H282</f>
        <v>1.388577E-2</v>
      </c>
      <c r="S282" s="139">
        <v>0</v>
      </c>
      <c r="T282" s="140">
        <f>S282*H282</f>
        <v>0</v>
      </c>
      <c r="AR282" s="141" t="s">
        <v>169</v>
      </c>
      <c r="AT282" s="141" t="s">
        <v>146</v>
      </c>
      <c r="AU282" s="141" t="s">
        <v>89</v>
      </c>
      <c r="AY282" s="18" t="s">
        <v>143</v>
      </c>
      <c r="BE282" s="142">
        <f>IF(N282="základní",J282,0)</f>
        <v>0</v>
      </c>
      <c r="BF282" s="142">
        <f>IF(N282="snížená",J282,0)</f>
        <v>0</v>
      </c>
      <c r="BG282" s="142">
        <f>IF(N282="zákl. přenesená",J282,0)</f>
        <v>0</v>
      </c>
      <c r="BH282" s="142">
        <f>IF(N282="sníž. přenesená",J282,0)</f>
        <v>0</v>
      </c>
      <c r="BI282" s="142">
        <f>IF(N282="nulová",J282,0)</f>
        <v>0</v>
      </c>
      <c r="BJ282" s="18" t="s">
        <v>87</v>
      </c>
      <c r="BK282" s="142">
        <f>ROUND(I282*H282,2)</f>
        <v>0</v>
      </c>
      <c r="BL282" s="18" t="s">
        <v>169</v>
      </c>
      <c r="BM282" s="141" t="s">
        <v>777</v>
      </c>
    </row>
    <row r="283" spans="2:65" s="1" customFormat="1" ht="11.25">
      <c r="B283" s="34"/>
      <c r="D283" s="143" t="s">
        <v>153</v>
      </c>
      <c r="F283" s="144" t="s">
        <v>778</v>
      </c>
      <c r="I283" s="145"/>
      <c r="L283" s="34"/>
      <c r="M283" s="146"/>
      <c r="T283" s="55"/>
      <c r="AT283" s="18" t="s">
        <v>153</v>
      </c>
      <c r="AU283" s="18" t="s">
        <v>89</v>
      </c>
    </row>
    <row r="284" spans="2:65" s="12" customFormat="1" ht="11.25">
      <c r="B284" s="153"/>
      <c r="D284" s="147" t="s">
        <v>216</v>
      </c>
      <c r="E284" s="154" t="s">
        <v>3</v>
      </c>
      <c r="F284" s="155" t="s">
        <v>779</v>
      </c>
      <c r="H284" s="154" t="s">
        <v>3</v>
      </c>
      <c r="I284" s="156"/>
      <c r="L284" s="153"/>
      <c r="M284" s="157"/>
      <c r="T284" s="158"/>
      <c r="AT284" s="154" t="s">
        <v>216</v>
      </c>
      <c r="AU284" s="154" t="s">
        <v>89</v>
      </c>
      <c r="AV284" s="12" t="s">
        <v>87</v>
      </c>
      <c r="AW284" s="12" t="s">
        <v>40</v>
      </c>
      <c r="AX284" s="12" t="s">
        <v>79</v>
      </c>
      <c r="AY284" s="154" t="s">
        <v>143</v>
      </c>
    </row>
    <row r="285" spans="2:65" s="13" customFormat="1" ht="11.25">
      <c r="B285" s="159"/>
      <c r="D285" s="147" t="s">
        <v>216</v>
      </c>
      <c r="E285" s="160" t="s">
        <v>3</v>
      </c>
      <c r="F285" s="161" t="s">
        <v>780</v>
      </c>
      <c r="H285" s="162">
        <v>81.680999999999997</v>
      </c>
      <c r="I285" s="163"/>
      <c r="L285" s="159"/>
      <c r="M285" s="164"/>
      <c r="T285" s="165"/>
      <c r="AT285" s="160" t="s">
        <v>216</v>
      </c>
      <c r="AU285" s="160" t="s">
        <v>89</v>
      </c>
      <c r="AV285" s="13" t="s">
        <v>89</v>
      </c>
      <c r="AW285" s="13" t="s">
        <v>40</v>
      </c>
      <c r="AX285" s="13" t="s">
        <v>79</v>
      </c>
      <c r="AY285" s="160" t="s">
        <v>143</v>
      </c>
    </row>
    <row r="286" spans="2:65" s="14" customFormat="1" ht="11.25">
      <c r="B286" s="166"/>
      <c r="D286" s="147" t="s">
        <v>216</v>
      </c>
      <c r="E286" s="167" t="s">
        <v>3</v>
      </c>
      <c r="F286" s="168" t="s">
        <v>219</v>
      </c>
      <c r="H286" s="169">
        <v>81.680999999999997</v>
      </c>
      <c r="I286" s="170"/>
      <c r="L286" s="166"/>
      <c r="M286" s="171"/>
      <c r="T286" s="172"/>
      <c r="AT286" s="167" t="s">
        <v>216</v>
      </c>
      <c r="AU286" s="167" t="s">
        <v>89</v>
      </c>
      <c r="AV286" s="14" t="s">
        <v>169</v>
      </c>
      <c r="AW286" s="14" t="s">
        <v>40</v>
      </c>
      <c r="AX286" s="14" t="s">
        <v>87</v>
      </c>
      <c r="AY286" s="167" t="s">
        <v>143</v>
      </c>
    </row>
    <row r="287" spans="2:65" s="1" customFormat="1" ht="16.5" customHeight="1">
      <c r="B287" s="129"/>
      <c r="C287" s="173" t="s">
        <v>326</v>
      </c>
      <c r="D287" s="173" t="s">
        <v>304</v>
      </c>
      <c r="E287" s="174" t="s">
        <v>781</v>
      </c>
      <c r="F287" s="175" t="s">
        <v>782</v>
      </c>
      <c r="G287" s="176" t="s">
        <v>316</v>
      </c>
      <c r="H287" s="177">
        <v>273</v>
      </c>
      <c r="I287" s="178"/>
      <c r="J287" s="179">
        <f>ROUND(I287*H287,2)</f>
        <v>0</v>
      </c>
      <c r="K287" s="175" t="s">
        <v>3</v>
      </c>
      <c r="L287" s="180"/>
      <c r="M287" s="181" t="s">
        <v>3</v>
      </c>
      <c r="N287" s="182" t="s">
        <v>50</v>
      </c>
      <c r="P287" s="139">
        <f>O287*H287</f>
        <v>0</v>
      </c>
      <c r="Q287" s="139">
        <v>2.9999999999999997E-4</v>
      </c>
      <c r="R287" s="139">
        <f>Q287*H287</f>
        <v>8.1899999999999987E-2</v>
      </c>
      <c r="S287" s="139">
        <v>0</v>
      </c>
      <c r="T287" s="140">
        <f>S287*H287</f>
        <v>0</v>
      </c>
      <c r="AR287" s="141" t="s">
        <v>258</v>
      </c>
      <c r="AT287" s="141" t="s">
        <v>304</v>
      </c>
      <c r="AU287" s="141" t="s">
        <v>89</v>
      </c>
      <c r="AY287" s="18" t="s">
        <v>143</v>
      </c>
      <c r="BE287" s="142">
        <f>IF(N287="základní",J287,0)</f>
        <v>0</v>
      </c>
      <c r="BF287" s="142">
        <f>IF(N287="snížená",J287,0)</f>
        <v>0</v>
      </c>
      <c r="BG287" s="142">
        <f>IF(N287="zákl. přenesená",J287,0)</f>
        <v>0</v>
      </c>
      <c r="BH287" s="142">
        <f>IF(N287="sníž. přenesená",J287,0)</f>
        <v>0</v>
      </c>
      <c r="BI287" s="142">
        <f>IF(N287="nulová",J287,0)</f>
        <v>0</v>
      </c>
      <c r="BJ287" s="18" t="s">
        <v>87</v>
      </c>
      <c r="BK287" s="142">
        <f>ROUND(I287*H287,2)</f>
        <v>0</v>
      </c>
      <c r="BL287" s="18" t="s">
        <v>169</v>
      </c>
      <c r="BM287" s="141" t="s">
        <v>783</v>
      </c>
    </row>
    <row r="288" spans="2:65" s="1" customFormat="1" ht="48.75">
      <c r="B288" s="34"/>
      <c r="D288" s="147" t="s">
        <v>165</v>
      </c>
      <c r="F288" s="148" t="s">
        <v>784</v>
      </c>
      <c r="I288" s="145"/>
      <c r="L288" s="34"/>
      <c r="M288" s="146"/>
      <c r="T288" s="55"/>
      <c r="AT288" s="18" t="s">
        <v>165</v>
      </c>
      <c r="AU288" s="18" t="s">
        <v>89</v>
      </c>
    </row>
    <row r="289" spans="2:65" s="13" customFormat="1" ht="11.25">
      <c r="B289" s="159"/>
      <c r="D289" s="147" t="s">
        <v>216</v>
      </c>
      <c r="F289" s="161" t="s">
        <v>785</v>
      </c>
      <c r="H289" s="162">
        <v>273</v>
      </c>
      <c r="I289" s="163"/>
      <c r="L289" s="159"/>
      <c r="M289" s="164"/>
      <c r="T289" s="165"/>
      <c r="AT289" s="160" t="s">
        <v>216</v>
      </c>
      <c r="AU289" s="160" t="s">
        <v>89</v>
      </c>
      <c r="AV289" s="13" t="s">
        <v>89</v>
      </c>
      <c r="AW289" s="13" t="s">
        <v>4</v>
      </c>
      <c r="AX289" s="13" t="s">
        <v>87</v>
      </c>
      <c r="AY289" s="160" t="s">
        <v>143</v>
      </c>
    </row>
    <row r="290" spans="2:65" s="1" customFormat="1" ht="33" customHeight="1">
      <c r="B290" s="129"/>
      <c r="C290" s="130" t="s">
        <v>333</v>
      </c>
      <c r="D290" s="130" t="s">
        <v>146</v>
      </c>
      <c r="E290" s="131" t="s">
        <v>786</v>
      </c>
      <c r="F290" s="132" t="s">
        <v>787</v>
      </c>
      <c r="G290" s="133" t="s">
        <v>316</v>
      </c>
      <c r="H290" s="134">
        <v>260</v>
      </c>
      <c r="I290" s="135"/>
      <c r="J290" s="136">
        <f>ROUND(I290*H290,2)</f>
        <v>0</v>
      </c>
      <c r="K290" s="132" t="s">
        <v>150</v>
      </c>
      <c r="L290" s="34"/>
      <c r="M290" s="137" t="s">
        <v>3</v>
      </c>
      <c r="N290" s="138" t="s">
        <v>50</v>
      </c>
      <c r="P290" s="139">
        <f>O290*H290</f>
        <v>0</v>
      </c>
      <c r="Q290" s="139">
        <v>0.20469000000000001</v>
      </c>
      <c r="R290" s="139">
        <f>Q290*H290</f>
        <v>53.2194</v>
      </c>
      <c r="S290" s="139">
        <v>0</v>
      </c>
      <c r="T290" s="140">
        <f>S290*H290</f>
        <v>0</v>
      </c>
      <c r="AR290" s="141" t="s">
        <v>169</v>
      </c>
      <c r="AT290" s="141" t="s">
        <v>146</v>
      </c>
      <c r="AU290" s="141" t="s">
        <v>89</v>
      </c>
      <c r="AY290" s="18" t="s">
        <v>143</v>
      </c>
      <c r="BE290" s="142">
        <f>IF(N290="základní",J290,0)</f>
        <v>0</v>
      </c>
      <c r="BF290" s="142">
        <f>IF(N290="snížená",J290,0)</f>
        <v>0</v>
      </c>
      <c r="BG290" s="142">
        <f>IF(N290="zákl. přenesená",J290,0)</f>
        <v>0</v>
      </c>
      <c r="BH290" s="142">
        <f>IF(N290="sníž. přenesená",J290,0)</f>
        <v>0</v>
      </c>
      <c r="BI290" s="142">
        <f>IF(N290="nulová",J290,0)</f>
        <v>0</v>
      </c>
      <c r="BJ290" s="18" t="s">
        <v>87</v>
      </c>
      <c r="BK290" s="142">
        <f>ROUND(I290*H290,2)</f>
        <v>0</v>
      </c>
      <c r="BL290" s="18" t="s">
        <v>169</v>
      </c>
      <c r="BM290" s="141" t="s">
        <v>788</v>
      </c>
    </row>
    <row r="291" spans="2:65" s="1" customFormat="1" ht="11.25">
      <c r="B291" s="34"/>
      <c r="D291" s="143" t="s">
        <v>153</v>
      </c>
      <c r="F291" s="144" t="s">
        <v>789</v>
      </c>
      <c r="I291" s="145"/>
      <c r="L291" s="34"/>
      <c r="M291" s="146"/>
      <c r="T291" s="55"/>
      <c r="AT291" s="18" t="s">
        <v>153</v>
      </c>
      <c r="AU291" s="18" t="s">
        <v>89</v>
      </c>
    </row>
    <row r="292" spans="2:65" s="1" customFormat="1" ht="87.75">
      <c r="B292" s="34"/>
      <c r="D292" s="147" t="s">
        <v>165</v>
      </c>
      <c r="F292" s="148" t="s">
        <v>790</v>
      </c>
      <c r="I292" s="145"/>
      <c r="L292" s="34"/>
      <c r="M292" s="146"/>
      <c r="T292" s="55"/>
      <c r="AT292" s="18" t="s">
        <v>165</v>
      </c>
      <c r="AU292" s="18" t="s">
        <v>89</v>
      </c>
    </row>
    <row r="293" spans="2:65" s="11" customFormat="1" ht="22.9" customHeight="1">
      <c r="B293" s="117"/>
      <c r="D293" s="118" t="s">
        <v>78</v>
      </c>
      <c r="E293" s="127" t="s">
        <v>161</v>
      </c>
      <c r="F293" s="127" t="s">
        <v>791</v>
      </c>
      <c r="I293" s="120"/>
      <c r="J293" s="128">
        <f>BK293</f>
        <v>0</v>
      </c>
      <c r="L293" s="117"/>
      <c r="M293" s="122"/>
      <c r="P293" s="123">
        <f>SUM(P294:P304)</f>
        <v>0</v>
      </c>
      <c r="R293" s="123">
        <f>SUM(R294:R304)</f>
        <v>5.3080000000000007</v>
      </c>
      <c r="T293" s="124">
        <f>SUM(T294:T304)</f>
        <v>0</v>
      </c>
      <c r="AR293" s="118" t="s">
        <v>87</v>
      </c>
      <c r="AT293" s="125" t="s">
        <v>78</v>
      </c>
      <c r="AU293" s="125" t="s">
        <v>87</v>
      </c>
      <c r="AY293" s="118" t="s">
        <v>143</v>
      </c>
      <c r="BK293" s="126">
        <f>SUM(BK294:BK304)</f>
        <v>0</v>
      </c>
    </row>
    <row r="294" spans="2:65" s="1" customFormat="1" ht="16.5" customHeight="1">
      <c r="B294" s="129"/>
      <c r="C294" s="130" t="s">
        <v>338</v>
      </c>
      <c r="D294" s="130" t="s">
        <v>146</v>
      </c>
      <c r="E294" s="131" t="s">
        <v>792</v>
      </c>
      <c r="F294" s="132" t="s">
        <v>793</v>
      </c>
      <c r="G294" s="133" t="s">
        <v>478</v>
      </c>
      <c r="H294" s="134">
        <v>1</v>
      </c>
      <c r="I294" s="135"/>
      <c r="J294" s="136">
        <f>ROUND(I294*H294,2)</f>
        <v>0</v>
      </c>
      <c r="K294" s="132" t="s">
        <v>150</v>
      </c>
      <c r="L294" s="34"/>
      <c r="M294" s="137" t="s">
        <v>3</v>
      </c>
      <c r="N294" s="138" t="s">
        <v>50</v>
      </c>
      <c r="P294" s="139">
        <f>O294*H294</f>
        <v>0</v>
      </c>
      <c r="Q294" s="139">
        <v>0</v>
      </c>
      <c r="R294" s="139">
        <f>Q294*H294</f>
        <v>0</v>
      </c>
      <c r="S294" s="139">
        <v>0</v>
      </c>
      <c r="T294" s="140">
        <f>S294*H294</f>
        <v>0</v>
      </c>
      <c r="AR294" s="141" t="s">
        <v>169</v>
      </c>
      <c r="AT294" s="141" t="s">
        <v>146</v>
      </c>
      <c r="AU294" s="141" t="s">
        <v>89</v>
      </c>
      <c r="AY294" s="18" t="s">
        <v>143</v>
      </c>
      <c r="BE294" s="142">
        <f>IF(N294="základní",J294,0)</f>
        <v>0</v>
      </c>
      <c r="BF294" s="142">
        <f>IF(N294="snížená",J294,0)</f>
        <v>0</v>
      </c>
      <c r="BG294" s="142">
        <f>IF(N294="zákl. přenesená",J294,0)</f>
        <v>0</v>
      </c>
      <c r="BH294" s="142">
        <f>IF(N294="sníž. přenesená",J294,0)</f>
        <v>0</v>
      </c>
      <c r="BI294" s="142">
        <f>IF(N294="nulová",J294,0)</f>
        <v>0</v>
      </c>
      <c r="BJ294" s="18" t="s">
        <v>87</v>
      </c>
      <c r="BK294" s="142">
        <f>ROUND(I294*H294,2)</f>
        <v>0</v>
      </c>
      <c r="BL294" s="18" t="s">
        <v>169</v>
      </c>
      <c r="BM294" s="141" t="s">
        <v>794</v>
      </c>
    </row>
    <row r="295" spans="2:65" s="1" customFormat="1" ht="11.25">
      <c r="B295" s="34"/>
      <c r="D295" s="143" t="s">
        <v>153</v>
      </c>
      <c r="F295" s="144" t="s">
        <v>795</v>
      </c>
      <c r="I295" s="145"/>
      <c r="L295" s="34"/>
      <c r="M295" s="146"/>
      <c r="T295" s="55"/>
      <c r="AT295" s="18" t="s">
        <v>153</v>
      </c>
      <c r="AU295" s="18" t="s">
        <v>89</v>
      </c>
    </row>
    <row r="296" spans="2:65" s="1" customFormat="1" ht="19.5">
      <c r="B296" s="34"/>
      <c r="D296" s="147" t="s">
        <v>165</v>
      </c>
      <c r="F296" s="148" t="s">
        <v>796</v>
      </c>
      <c r="I296" s="145"/>
      <c r="L296" s="34"/>
      <c r="M296" s="146"/>
      <c r="T296" s="55"/>
      <c r="AT296" s="18" t="s">
        <v>165</v>
      </c>
      <c r="AU296" s="18" t="s">
        <v>89</v>
      </c>
    </row>
    <row r="297" spans="2:65" s="1" customFormat="1" ht="16.5" customHeight="1">
      <c r="B297" s="129"/>
      <c r="C297" s="173" t="s">
        <v>8</v>
      </c>
      <c r="D297" s="173" t="s">
        <v>304</v>
      </c>
      <c r="E297" s="174" t="s">
        <v>797</v>
      </c>
      <c r="F297" s="175" t="s">
        <v>798</v>
      </c>
      <c r="G297" s="176" t="s">
        <v>478</v>
      </c>
      <c r="H297" s="177">
        <v>1</v>
      </c>
      <c r="I297" s="178"/>
      <c r="J297" s="179">
        <f>ROUND(I297*H297,2)</f>
        <v>0</v>
      </c>
      <c r="K297" s="175" t="s">
        <v>150</v>
      </c>
      <c r="L297" s="180"/>
      <c r="M297" s="181" t="s">
        <v>3</v>
      </c>
      <c r="N297" s="182" t="s">
        <v>50</v>
      </c>
      <c r="P297" s="139">
        <f>O297*H297</f>
        <v>0</v>
      </c>
      <c r="Q297" s="139">
        <v>4.2370000000000001</v>
      </c>
      <c r="R297" s="139">
        <f>Q297*H297</f>
        <v>4.2370000000000001</v>
      </c>
      <c r="S297" s="139">
        <v>0</v>
      </c>
      <c r="T297" s="140">
        <f>S297*H297</f>
        <v>0</v>
      </c>
      <c r="AR297" s="141" t="s">
        <v>258</v>
      </c>
      <c r="AT297" s="141" t="s">
        <v>304</v>
      </c>
      <c r="AU297" s="141" t="s">
        <v>89</v>
      </c>
      <c r="AY297" s="18" t="s">
        <v>143</v>
      </c>
      <c r="BE297" s="142">
        <f>IF(N297="základní",J297,0)</f>
        <v>0</v>
      </c>
      <c r="BF297" s="142">
        <f>IF(N297="snížená",J297,0)</f>
        <v>0</v>
      </c>
      <c r="BG297" s="142">
        <f>IF(N297="zákl. přenesená",J297,0)</f>
        <v>0</v>
      </c>
      <c r="BH297" s="142">
        <f>IF(N297="sníž. přenesená",J297,0)</f>
        <v>0</v>
      </c>
      <c r="BI297" s="142">
        <f>IF(N297="nulová",J297,0)</f>
        <v>0</v>
      </c>
      <c r="BJ297" s="18" t="s">
        <v>87</v>
      </c>
      <c r="BK297" s="142">
        <f>ROUND(I297*H297,2)</f>
        <v>0</v>
      </c>
      <c r="BL297" s="18" t="s">
        <v>169</v>
      </c>
      <c r="BM297" s="141" t="s">
        <v>799</v>
      </c>
    </row>
    <row r="298" spans="2:65" s="1" customFormat="1" ht="19.5">
      <c r="B298" s="34"/>
      <c r="D298" s="147" t="s">
        <v>165</v>
      </c>
      <c r="F298" s="148" t="s">
        <v>796</v>
      </c>
      <c r="I298" s="145"/>
      <c r="L298" s="34"/>
      <c r="M298" s="146"/>
      <c r="T298" s="55"/>
      <c r="AT298" s="18" t="s">
        <v>165</v>
      </c>
      <c r="AU298" s="18" t="s">
        <v>89</v>
      </c>
    </row>
    <row r="299" spans="2:65" s="1" customFormat="1" ht="16.5" customHeight="1">
      <c r="B299" s="129"/>
      <c r="C299" s="173" t="s">
        <v>453</v>
      </c>
      <c r="D299" s="173" t="s">
        <v>304</v>
      </c>
      <c r="E299" s="174" t="s">
        <v>800</v>
      </c>
      <c r="F299" s="175" t="s">
        <v>801</v>
      </c>
      <c r="G299" s="176" t="s">
        <v>478</v>
      </c>
      <c r="H299" s="177">
        <v>1</v>
      </c>
      <c r="I299" s="178"/>
      <c r="J299" s="179">
        <f>ROUND(I299*H299,2)</f>
        <v>0</v>
      </c>
      <c r="K299" s="175" t="s">
        <v>150</v>
      </c>
      <c r="L299" s="180"/>
      <c r="M299" s="181" t="s">
        <v>3</v>
      </c>
      <c r="N299" s="182" t="s">
        <v>50</v>
      </c>
      <c r="P299" s="139">
        <f>O299*H299</f>
        <v>0</v>
      </c>
      <c r="Q299" s="139">
        <v>0.80700000000000005</v>
      </c>
      <c r="R299" s="139">
        <f>Q299*H299</f>
        <v>0.80700000000000005</v>
      </c>
      <c r="S299" s="139">
        <v>0</v>
      </c>
      <c r="T299" s="140">
        <f>S299*H299</f>
        <v>0</v>
      </c>
      <c r="AR299" s="141" t="s">
        <v>258</v>
      </c>
      <c r="AT299" s="141" t="s">
        <v>304</v>
      </c>
      <c r="AU299" s="141" t="s">
        <v>89</v>
      </c>
      <c r="AY299" s="18" t="s">
        <v>143</v>
      </c>
      <c r="BE299" s="142">
        <f>IF(N299="základní",J299,0)</f>
        <v>0</v>
      </c>
      <c r="BF299" s="142">
        <f>IF(N299="snížená",J299,0)</f>
        <v>0</v>
      </c>
      <c r="BG299" s="142">
        <f>IF(N299="zákl. přenesená",J299,0)</f>
        <v>0</v>
      </c>
      <c r="BH299" s="142">
        <f>IF(N299="sníž. přenesená",J299,0)</f>
        <v>0</v>
      </c>
      <c r="BI299" s="142">
        <f>IF(N299="nulová",J299,0)</f>
        <v>0</v>
      </c>
      <c r="BJ299" s="18" t="s">
        <v>87</v>
      </c>
      <c r="BK299" s="142">
        <f>ROUND(I299*H299,2)</f>
        <v>0</v>
      </c>
      <c r="BL299" s="18" t="s">
        <v>169</v>
      </c>
      <c r="BM299" s="141" t="s">
        <v>802</v>
      </c>
    </row>
    <row r="300" spans="2:65" s="1" customFormat="1" ht="19.5">
      <c r="B300" s="34"/>
      <c r="D300" s="147" t="s">
        <v>165</v>
      </c>
      <c r="F300" s="148" t="s">
        <v>803</v>
      </c>
      <c r="I300" s="145"/>
      <c r="L300" s="34"/>
      <c r="M300" s="146"/>
      <c r="T300" s="55"/>
      <c r="AT300" s="18" t="s">
        <v>165</v>
      </c>
      <c r="AU300" s="18" t="s">
        <v>89</v>
      </c>
    </row>
    <row r="301" spans="2:65" s="1" customFormat="1" ht="16.5" customHeight="1">
      <c r="B301" s="129"/>
      <c r="C301" s="130" t="s">
        <v>458</v>
      </c>
      <c r="D301" s="130" t="s">
        <v>146</v>
      </c>
      <c r="E301" s="131" t="s">
        <v>804</v>
      </c>
      <c r="F301" s="132" t="s">
        <v>805</v>
      </c>
      <c r="G301" s="133" t="s">
        <v>478</v>
      </c>
      <c r="H301" s="134">
        <v>1</v>
      </c>
      <c r="I301" s="135"/>
      <c r="J301" s="136">
        <f>ROUND(I301*H301,2)</f>
        <v>0</v>
      </c>
      <c r="K301" s="132" t="s">
        <v>150</v>
      </c>
      <c r="L301" s="34"/>
      <c r="M301" s="137" t="s">
        <v>3</v>
      </c>
      <c r="N301" s="138" t="s">
        <v>50</v>
      </c>
      <c r="P301" s="139">
        <f>O301*H301</f>
        <v>0</v>
      </c>
      <c r="Q301" s="139">
        <v>0</v>
      </c>
      <c r="R301" s="139">
        <f>Q301*H301</f>
        <v>0</v>
      </c>
      <c r="S301" s="139">
        <v>0</v>
      </c>
      <c r="T301" s="140">
        <f>S301*H301</f>
        <v>0</v>
      </c>
      <c r="AR301" s="141" t="s">
        <v>169</v>
      </c>
      <c r="AT301" s="141" t="s">
        <v>146</v>
      </c>
      <c r="AU301" s="141" t="s">
        <v>89</v>
      </c>
      <c r="AY301" s="18" t="s">
        <v>143</v>
      </c>
      <c r="BE301" s="142">
        <f>IF(N301="základní",J301,0)</f>
        <v>0</v>
      </c>
      <c r="BF301" s="142">
        <f>IF(N301="snížená",J301,0)</f>
        <v>0</v>
      </c>
      <c r="BG301" s="142">
        <f>IF(N301="zákl. přenesená",J301,0)</f>
        <v>0</v>
      </c>
      <c r="BH301" s="142">
        <f>IF(N301="sníž. přenesená",J301,0)</f>
        <v>0</v>
      </c>
      <c r="BI301" s="142">
        <f>IF(N301="nulová",J301,0)</f>
        <v>0</v>
      </c>
      <c r="BJ301" s="18" t="s">
        <v>87</v>
      </c>
      <c r="BK301" s="142">
        <f>ROUND(I301*H301,2)</f>
        <v>0</v>
      </c>
      <c r="BL301" s="18" t="s">
        <v>169</v>
      </c>
      <c r="BM301" s="141" t="s">
        <v>806</v>
      </c>
    </row>
    <row r="302" spans="2:65" s="1" customFormat="1" ht="11.25">
      <c r="B302" s="34"/>
      <c r="D302" s="143" t="s">
        <v>153</v>
      </c>
      <c r="F302" s="144" t="s">
        <v>807</v>
      </c>
      <c r="I302" s="145"/>
      <c r="L302" s="34"/>
      <c r="M302" s="146"/>
      <c r="T302" s="55"/>
      <c r="AT302" s="18" t="s">
        <v>153</v>
      </c>
      <c r="AU302" s="18" t="s">
        <v>89</v>
      </c>
    </row>
    <row r="303" spans="2:65" s="1" customFormat="1" ht="19.5">
      <c r="B303" s="34"/>
      <c r="D303" s="147" t="s">
        <v>165</v>
      </c>
      <c r="F303" s="148" t="s">
        <v>808</v>
      </c>
      <c r="I303" s="145"/>
      <c r="L303" s="34"/>
      <c r="M303" s="146"/>
      <c r="T303" s="55"/>
      <c r="AT303" s="18" t="s">
        <v>165</v>
      </c>
      <c r="AU303" s="18" t="s">
        <v>89</v>
      </c>
    </row>
    <row r="304" spans="2:65" s="1" customFormat="1" ht="16.5" customHeight="1">
      <c r="B304" s="129"/>
      <c r="C304" s="173" t="s">
        <v>465</v>
      </c>
      <c r="D304" s="173" t="s">
        <v>304</v>
      </c>
      <c r="E304" s="174" t="s">
        <v>809</v>
      </c>
      <c r="F304" s="175" t="s">
        <v>810</v>
      </c>
      <c r="G304" s="176" t="s">
        <v>478</v>
      </c>
      <c r="H304" s="177">
        <v>1</v>
      </c>
      <c r="I304" s="178"/>
      <c r="J304" s="179">
        <f>ROUND(I304*H304,2)</f>
        <v>0</v>
      </c>
      <c r="K304" s="175" t="s">
        <v>150</v>
      </c>
      <c r="L304" s="180"/>
      <c r="M304" s="181" t="s">
        <v>3</v>
      </c>
      <c r="N304" s="182" t="s">
        <v>50</v>
      </c>
      <c r="P304" s="139">
        <f>O304*H304</f>
        <v>0</v>
      </c>
      <c r="Q304" s="139">
        <v>0.26400000000000001</v>
      </c>
      <c r="R304" s="139">
        <f>Q304*H304</f>
        <v>0.26400000000000001</v>
      </c>
      <c r="S304" s="139">
        <v>0</v>
      </c>
      <c r="T304" s="140">
        <f>S304*H304</f>
        <v>0</v>
      </c>
      <c r="AR304" s="141" t="s">
        <v>258</v>
      </c>
      <c r="AT304" s="141" t="s">
        <v>304</v>
      </c>
      <c r="AU304" s="141" t="s">
        <v>89</v>
      </c>
      <c r="AY304" s="18" t="s">
        <v>143</v>
      </c>
      <c r="BE304" s="142">
        <f>IF(N304="základní",J304,0)</f>
        <v>0</v>
      </c>
      <c r="BF304" s="142">
        <f>IF(N304="snížená",J304,0)</f>
        <v>0</v>
      </c>
      <c r="BG304" s="142">
        <f>IF(N304="zákl. přenesená",J304,0)</f>
        <v>0</v>
      </c>
      <c r="BH304" s="142">
        <f>IF(N304="sníž. přenesená",J304,0)</f>
        <v>0</v>
      </c>
      <c r="BI304" s="142">
        <f>IF(N304="nulová",J304,0)</f>
        <v>0</v>
      </c>
      <c r="BJ304" s="18" t="s">
        <v>87</v>
      </c>
      <c r="BK304" s="142">
        <f>ROUND(I304*H304,2)</f>
        <v>0</v>
      </c>
      <c r="BL304" s="18" t="s">
        <v>169</v>
      </c>
      <c r="BM304" s="141" t="s">
        <v>811</v>
      </c>
    </row>
    <row r="305" spans="2:65" s="11" customFormat="1" ht="22.9" customHeight="1">
      <c r="B305" s="117"/>
      <c r="D305" s="118" t="s">
        <v>78</v>
      </c>
      <c r="E305" s="127" t="s">
        <v>169</v>
      </c>
      <c r="F305" s="127" t="s">
        <v>812</v>
      </c>
      <c r="I305" s="120"/>
      <c r="J305" s="128">
        <f>BK305</f>
        <v>0</v>
      </c>
      <c r="L305" s="117"/>
      <c r="M305" s="122"/>
      <c r="P305" s="123">
        <f>SUM(P306:P475)</f>
        <v>0</v>
      </c>
      <c r="R305" s="123">
        <f>SUM(R306:R475)</f>
        <v>8.8351799999999994</v>
      </c>
      <c r="T305" s="124">
        <f>SUM(T306:T475)</f>
        <v>0</v>
      </c>
      <c r="AR305" s="118" t="s">
        <v>87</v>
      </c>
      <c r="AT305" s="125" t="s">
        <v>78</v>
      </c>
      <c r="AU305" s="125" t="s">
        <v>87</v>
      </c>
      <c r="AY305" s="118" t="s">
        <v>143</v>
      </c>
      <c r="BK305" s="126">
        <f>SUM(BK306:BK475)</f>
        <v>0</v>
      </c>
    </row>
    <row r="306" spans="2:65" s="1" customFormat="1" ht="16.5" customHeight="1">
      <c r="B306" s="129"/>
      <c r="C306" s="130" t="s">
        <v>470</v>
      </c>
      <c r="D306" s="130" t="s">
        <v>146</v>
      </c>
      <c r="E306" s="131" t="s">
        <v>813</v>
      </c>
      <c r="F306" s="132" t="s">
        <v>814</v>
      </c>
      <c r="G306" s="133" t="s">
        <v>196</v>
      </c>
      <c r="H306" s="134">
        <v>49.588999999999999</v>
      </c>
      <c r="I306" s="135"/>
      <c r="J306" s="136">
        <f>ROUND(I306*H306,2)</f>
        <v>0</v>
      </c>
      <c r="K306" s="132" t="s">
        <v>150</v>
      </c>
      <c r="L306" s="34"/>
      <c r="M306" s="137" t="s">
        <v>3</v>
      </c>
      <c r="N306" s="138" t="s">
        <v>50</v>
      </c>
      <c r="P306" s="139">
        <f>O306*H306</f>
        <v>0</v>
      </c>
      <c r="Q306" s="139">
        <v>0</v>
      </c>
      <c r="R306" s="139">
        <f>Q306*H306</f>
        <v>0</v>
      </c>
      <c r="S306" s="139">
        <v>0</v>
      </c>
      <c r="T306" s="140">
        <f>S306*H306</f>
        <v>0</v>
      </c>
      <c r="AR306" s="141" t="s">
        <v>169</v>
      </c>
      <c r="AT306" s="141" t="s">
        <v>146</v>
      </c>
      <c r="AU306" s="141" t="s">
        <v>89</v>
      </c>
      <c r="AY306" s="18" t="s">
        <v>143</v>
      </c>
      <c r="BE306" s="142">
        <f>IF(N306="základní",J306,0)</f>
        <v>0</v>
      </c>
      <c r="BF306" s="142">
        <f>IF(N306="snížená",J306,0)</f>
        <v>0</v>
      </c>
      <c r="BG306" s="142">
        <f>IF(N306="zákl. přenesená",J306,0)</f>
        <v>0</v>
      </c>
      <c r="BH306" s="142">
        <f>IF(N306="sníž. přenesená",J306,0)</f>
        <v>0</v>
      </c>
      <c r="BI306" s="142">
        <f>IF(N306="nulová",J306,0)</f>
        <v>0</v>
      </c>
      <c r="BJ306" s="18" t="s">
        <v>87</v>
      </c>
      <c r="BK306" s="142">
        <f>ROUND(I306*H306,2)</f>
        <v>0</v>
      </c>
      <c r="BL306" s="18" t="s">
        <v>169</v>
      </c>
      <c r="BM306" s="141" t="s">
        <v>815</v>
      </c>
    </row>
    <row r="307" spans="2:65" s="1" customFormat="1" ht="11.25">
      <c r="B307" s="34"/>
      <c r="D307" s="143" t="s">
        <v>153</v>
      </c>
      <c r="F307" s="144" t="s">
        <v>816</v>
      </c>
      <c r="I307" s="145"/>
      <c r="L307" s="34"/>
      <c r="M307" s="146"/>
      <c r="T307" s="55"/>
      <c r="AT307" s="18" t="s">
        <v>153</v>
      </c>
      <c r="AU307" s="18" t="s">
        <v>89</v>
      </c>
    </row>
    <row r="308" spans="2:65" s="1" customFormat="1" ht="19.5">
      <c r="B308" s="34"/>
      <c r="D308" s="147" t="s">
        <v>165</v>
      </c>
      <c r="F308" s="148" t="s">
        <v>745</v>
      </c>
      <c r="I308" s="145"/>
      <c r="L308" s="34"/>
      <c r="M308" s="146"/>
      <c r="T308" s="55"/>
      <c r="AT308" s="18" t="s">
        <v>165</v>
      </c>
      <c r="AU308" s="18" t="s">
        <v>89</v>
      </c>
    </row>
    <row r="309" spans="2:65" s="12" customFormat="1" ht="11.25">
      <c r="B309" s="153"/>
      <c r="D309" s="147" t="s">
        <v>216</v>
      </c>
      <c r="E309" s="154" t="s">
        <v>3</v>
      </c>
      <c r="F309" s="155" t="s">
        <v>817</v>
      </c>
      <c r="H309" s="154" t="s">
        <v>3</v>
      </c>
      <c r="I309" s="156"/>
      <c r="L309" s="153"/>
      <c r="M309" s="157"/>
      <c r="T309" s="158"/>
      <c r="AT309" s="154" t="s">
        <v>216</v>
      </c>
      <c r="AU309" s="154" t="s">
        <v>89</v>
      </c>
      <c r="AV309" s="12" t="s">
        <v>87</v>
      </c>
      <c r="AW309" s="12" t="s">
        <v>40</v>
      </c>
      <c r="AX309" s="12" t="s">
        <v>79</v>
      </c>
      <c r="AY309" s="154" t="s">
        <v>143</v>
      </c>
    </row>
    <row r="310" spans="2:65" s="12" customFormat="1" ht="11.25">
      <c r="B310" s="153"/>
      <c r="D310" s="147" t="s">
        <v>216</v>
      </c>
      <c r="E310" s="154" t="s">
        <v>3</v>
      </c>
      <c r="F310" s="155" t="s">
        <v>751</v>
      </c>
      <c r="H310" s="154" t="s">
        <v>3</v>
      </c>
      <c r="I310" s="156"/>
      <c r="L310" s="153"/>
      <c r="M310" s="157"/>
      <c r="T310" s="158"/>
      <c r="AT310" s="154" t="s">
        <v>216</v>
      </c>
      <c r="AU310" s="154" t="s">
        <v>89</v>
      </c>
      <c r="AV310" s="12" t="s">
        <v>87</v>
      </c>
      <c r="AW310" s="12" t="s">
        <v>40</v>
      </c>
      <c r="AX310" s="12" t="s">
        <v>79</v>
      </c>
      <c r="AY310" s="154" t="s">
        <v>143</v>
      </c>
    </row>
    <row r="311" spans="2:65" s="13" customFormat="1" ht="11.25">
      <c r="B311" s="159"/>
      <c r="D311" s="147" t="s">
        <v>216</v>
      </c>
      <c r="E311" s="160" t="s">
        <v>3</v>
      </c>
      <c r="F311" s="161" t="s">
        <v>818</v>
      </c>
      <c r="H311" s="162">
        <v>6.12</v>
      </c>
      <c r="I311" s="163"/>
      <c r="L311" s="159"/>
      <c r="M311" s="164"/>
      <c r="T311" s="165"/>
      <c r="AT311" s="160" t="s">
        <v>216</v>
      </c>
      <c r="AU311" s="160" t="s">
        <v>89</v>
      </c>
      <c r="AV311" s="13" t="s">
        <v>89</v>
      </c>
      <c r="AW311" s="13" t="s">
        <v>40</v>
      </c>
      <c r="AX311" s="13" t="s">
        <v>79</v>
      </c>
      <c r="AY311" s="160" t="s">
        <v>143</v>
      </c>
    </row>
    <row r="312" spans="2:65" s="13" customFormat="1" ht="11.25">
      <c r="B312" s="159"/>
      <c r="D312" s="147" t="s">
        <v>216</v>
      </c>
      <c r="E312" s="160" t="s">
        <v>3</v>
      </c>
      <c r="F312" s="161" t="s">
        <v>819</v>
      </c>
      <c r="H312" s="162">
        <v>16.77</v>
      </c>
      <c r="I312" s="163"/>
      <c r="L312" s="159"/>
      <c r="M312" s="164"/>
      <c r="T312" s="165"/>
      <c r="AT312" s="160" t="s">
        <v>216</v>
      </c>
      <c r="AU312" s="160" t="s">
        <v>89</v>
      </c>
      <c r="AV312" s="13" t="s">
        <v>89</v>
      </c>
      <c r="AW312" s="13" t="s">
        <v>40</v>
      </c>
      <c r="AX312" s="13" t="s">
        <v>79</v>
      </c>
      <c r="AY312" s="160" t="s">
        <v>143</v>
      </c>
    </row>
    <row r="313" spans="2:65" s="12" customFormat="1" ht="11.25">
      <c r="B313" s="153"/>
      <c r="D313" s="147" t="s">
        <v>216</v>
      </c>
      <c r="E313" s="154" t="s">
        <v>3</v>
      </c>
      <c r="F313" s="155" t="s">
        <v>644</v>
      </c>
      <c r="H313" s="154" t="s">
        <v>3</v>
      </c>
      <c r="I313" s="156"/>
      <c r="L313" s="153"/>
      <c r="M313" s="157"/>
      <c r="T313" s="158"/>
      <c r="AT313" s="154" t="s">
        <v>216</v>
      </c>
      <c r="AU313" s="154" t="s">
        <v>89</v>
      </c>
      <c r="AV313" s="12" t="s">
        <v>87</v>
      </c>
      <c r="AW313" s="12" t="s">
        <v>40</v>
      </c>
      <c r="AX313" s="12" t="s">
        <v>79</v>
      </c>
      <c r="AY313" s="154" t="s">
        <v>143</v>
      </c>
    </row>
    <row r="314" spans="2:65" s="13" customFormat="1" ht="11.25">
      <c r="B314" s="159"/>
      <c r="D314" s="147" t="s">
        <v>216</v>
      </c>
      <c r="E314" s="160" t="s">
        <v>3</v>
      </c>
      <c r="F314" s="161" t="s">
        <v>820</v>
      </c>
      <c r="H314" s="162">
        <v>3.48</v>
      </c>
      <c r="I314" s="163"/>
      <c r="L314" s="159"/>
      <c r="M314" s="164"/>
      <c r="T314" s="165"/>
      <c r="AT314" s="160" t="s">
        <v>216</v>
      </c>
      <c r="AU314" s="160" t="s">
        <v>89</v>
      </c>
      <c r="AV314" s="13" t="s">
        <v>89</v>
      </c>
      <c r="AW314" s="13" t="s">
        <v>40</v>
      </c>
      <c r="AX314" s="13" t="s">
        <v>79</v>
      </c>
      <c r="AY314" s="160" t="s">
        <v>143</v>
      </c>
    </row>
    <row r="315" spans="2:65" s="12" customFormat="1" ht="11.25">
      <c r="B315" s="153"/>
      <c r="D315" s="147" t="s">
        <v>216</v>
      </c>
      <c r="E315" s="154" t="s">
        <v>3</v>
      </c>
      <c r="F315" s="155" t="s">
        <v>631</v>
      </c>
      <c r="H315" s="154" t="s">
        <v>3</v>
      </c>
      <c r="I315" s="156"/>
      <c r="L315" s="153"/>
      <c r="M315" s="157"/>
      <c r="T315" s="158"/>
      <c r="AT315" s="154" t="s">
        <v>216</v>
      </c>
      <c r="AU315" s="154" t="s">
        <v>89</v>
      </c>
      <c r="AV315" s="12" t="s">
        <v>87</v>
      </c>
      <c r="AW315" s="12" t="s">
        <v>40</v>
      </c>
      <c r="AX315" s="12" t="s">
        <v>79</v>
      </c>
      <c r="AY315" s="154" t="s">
        <v>143</v>
      </c>
    </row>
    <row r="316" spans="2:65" s="13" customFormat="1" ht="11.25">
      <c r="B316" s="159"/>
      <c r="D316" s="147" t="s">
        <v>216</v>
      </c>
      <c r="E316" s="160" t="s">
        <v>3</v>
      </c>
      <c r="F316" s="161" t="s">
        <v>821</v>
      </c>
      <c r="H316" s="162">
        <v>1.26</v>
      </c>
      <c r="I316" s="163"/>
      <c r="L316" s="159"/>
      <c r="M316" s="164"/>
      <c r="T316" s="165"/>
      <c r="AT316" s="160" t="s">
        <v>216</v>
      </c>
      <c r="AU316" s="160" t="s">
        <v>89</v>
      </c>
      <c r="AV316" s="13" t="s">
        <v>89</v>
      </c>
      <c r="AW316" s="13" t="s">
        <v>40</v>
      </c>
      <c r="AX316" s="13" t="s">
        <v>79</v>
      </c>
      <c r="AY316" s="160" t="s">
        <v>143</v>
      </c>
    </row>
    <row r="317" spans="2:65" s="13" customFormat="1" ht="11.25">
      <c r="B317" s="159"/>
      <c r="D317" s="147" t="s">
        <v>216</v>
      </c>
      <c r="E317" s="160" t="s">
        <v>3</v>
      </c>
      <c r="F317" s="161" t="s">
        <v>822</v>
      </c>
      <c r="H317" s="162">
        <v>0.78</v>
      </c>
      <c r="I317" s="163"/>
      <c r="L317" s="159"/>
      <c r="M317" s="164"/>
      <c r="T317" s="165"/>
      <c r="AT317" s="160" t="s">
        <v>216</v>
      </c>
      <c r="AU317" s="160" t="s">
        <v>89</v>
      </c>
      <c r="AV317" s="13" t="s">
        <v>89</v>
      </c>
      <c r="AW317" s="13" t="s">
        <v>40</v>
      </c>
      <c r="AX317" s="13" t="s">
        <v>79</v>
      </c>
      <c r="AY317" s="160" t="s">
        <v>143</v>
      </c>
    </row>
    <row r="318" spans="2:65" s="13" customFormat="1" ht="11.25">
      <c r="B318" s="159"/>
      <c r="D318" s="147" t="s">
        <v>216</v>
      </c>
      <c r="E318" s="160" t="s">
        <v>3</v>
      </c>
      <c r="F318" s="161" t="s">
        <v>823</v>
      </c>
      <c r="H318" s="162">
        <v>1.26</v>
      </c>
      <c r="I318" s="163"/>
      <c r="L318" s="159"/>
      <c r="M318" s="164"/>
      <c r="T318" s="165"/>
      <c r="AT318" s="160" t="s">
        <v>216</v>
      </c>
      <c r="AU318" s="160" t="s">
        <v>89</v>
      </c>
      <c r="AV318" s="13" t="s">
        <v>89</v>
      </c>
      <c r="AW318" s="13" t="s">
        <v>40</v>
      </c>
      <c r="AX318" s="13" t="s">
        <v>79</v>
      </c>
      <c r="AY318" s="160" t="s">
        <v>143</v>
      </c>
    </row>
    <row r="319" spans="2:65" s="13" customFormat="1" ht="11.25">
      <c r="B319" s="159"/>
      <c r="D319" s="147" t="s">
        <v>216</v>
      </c>
      <c r="E319" s="160" t="s">
        <v>3</v>
      </c>
      <c r="F319" s="161" t="s">
        <v>824</v>
      </c>
      <c r="H319" s="162">
        <v>0.68400000000000005</v>
      </c>
      <c r="I319" s="163"/>
      <c r="L319" s="159"/>
      <c r="M319" s="164"/>
      <c r="T319" s="165"/>
      <c r="AT319" s="160" t="s">
        <v>216</v>
      </c>
      <c r="AU319" s="160" t="s">
        <v>89</v>
      </c>
      <c r="AV319" s="13" t="s">
        <v>89</v>
      </c>
      <c r="AW319" s="13" t="s">
        <v>40</v>
      </c>
      <c r="AX319" s="13" t="s">
        <v>79</v>
      </c>
      <c r="AY319" s="160" t="s">
        <v>143</v>
      </c>
    </row>
    <row r="320" spans="2:65" s="13" customFormat="1" ht="11.25">
      <c r="B320" s="159"/>
      <c r="D320" s="147" t="s">
        <v>216</v>
      </c>
      <c r="E320" s="160" t="s">
        <v>3</v>
      </c>
      <c r="F320" s="161" t="s">
        <v>825</v>
      </c>
      <c r="H320" s="162">
        <v>0.78</v>
      </c>
      <c r="I320" s="163"/>
      <c r="L320" s="159"/>
      <c r="M320" s="164"/>
      <c r="T320" s="165"/>
      <c r="AT320" s="160" t="s">
        <v>216</v>
      </c>
      <c r="AU320" s="160" t="s">
        <v>89</v>
      </c>
      <c r="AV320" s="13" t="s">
        <v>89</v>
      </c>
      <c r="AW320" s="13" t="s">
        <v>40</v>
      </c>
      <c r="AX320" s="13" t="s">
        <v>79</v>
      </c>
      <c r="AY320" s="160" t="s">
        <v>143</v>
      </c>
    </row>
    <row r="321" spans="2:51" s="13" customFormat="1" ht="11.25">
      <c r="B321" s="159"/>
      <c r="D321" s="147" t="s">
        <v>216</v>
      </c>
      <c r="E321" s="160" t="s">
        <v>3</v>
      </c>
      <c r="F321" s="161" t="s">
        <v>826</v>
      </c>
      <c r="H321" s="162">
        <v>0.42</v>
      </c>
      <c r="I321" s="163"/>
      <c r="L321" s="159"/>
      <c r="M321" s="164"/>
      <c r="T321" s="165"/>
      <c r="AT321" s="160" t="s">
        <v>216</v>
      </c>
      <c r="AU321" s="160" t="s">
        <v>89</v>
      </c>
      <c r="AV321" s="13" t="s">
        <v>89</v>
      </c>
      <c r="AW321" s="13" t="s">
        <v>40</v>
      </c>
      <c r="AX321" s="13" t="s">
        <v>79</v>
      </c>
      <c r="AY321" s="160" t="s">
        <v>143</v>
      </c>
    </row>
    <row r="322" spans="2:51" s="13" customFormat="1" ht="11.25">
      <c r="B322" s="159"/>
      <c r="D322" s="147" t="s">
        <v>216</v>
      </c>
      <c r="E322" s="160" t="s">
        <v>3</v>
      </c>
      <c r="F322" s="161" t="s">
        <v>827</v>
      </c>
      <c r="H322" s="162">
        <v>0.68400000000000005</v>
      </c>
      <c r="I322" s="163"/>
      <c r="L322" s="159"/>
      <c r="M322" s="164"/>
      <c r="T322" s="165"/>
      <c r="AT322" s="160" t="s">
        <v>216</v>
      </c>
      <c r="AU322" s="160" t="s">
        <v>89</v>
      </c>
      <c r="AV322" s="13" t="s">
        <v>89</v>
      </c>
      <c r="AW322" s="13" t="s">
        <v>40</v>
      </c>
      <c r="AX322" s="13" t="s">
        <v>79</v>
      </c>
      <c r="AY322" s="160" t="s">
        <v>143</v>
      </c>
    </row>
    <row r="323" spans="2:51" s="13" customFormat="1" ht="11.25">
      <c r="B323" s="159"/>
      <c r="D323" s="147" t="s">
        <v>216</v>
      </c>
      <c r="E323" s="160" t="s">
        <v>3</v>
      </c>
      <c r="F323" s="161" t="s">
        <v>828</v>
      </c>
      <c r="H323" s="162">
        <v>0.69599999999999995</v>
      </c>
      <c r="I323" s="163"/>
      <c r="L323" s="159"/>
      <c r="M323" s="164"/>
      <c r="T323" s="165"/>
      <c r="AT323" s="160" t="s">
        <v>216</v>
      </c>
      <c r="AU323" s="160" t="s">
        <v>89</v>
      </c>
      <c r="AV323" s="13" t="s">
        <v>89</v>
      </c>
      <c r="AW323" s="13" t="s">
        <v>40</v>
      </c>
      <c r="AX323" s="13" t="s">
        <v>79</v>
      </c>
      <c r="AY323" s="160" t="s">
        <v>143</v>
      </c>
    </row>
    <row r="324" spans="2:51" s="13" customFormat="1" ht="11.25">
      <c r="B324" s="159"/>
      <c r="D324" s="147" t="s">
        <v>216</v>
      </c>
      <c r="E324" s="160" t="s">
        <v>3</v>
      </c>
      <c r="F324" s="161" t="s">
        <v>829</v>
      </c>
      <c r="H324" s="162">
        <v>1.1879999999999999</v>
      </c>
      <c r="I324" s="163"/>
      <c r="L324" s="159"/>
      <c r="M324" s="164"/>
      <c r="T324" s="165"/>
      <c r="AT324" s="160" t="s">
        <v>216</v>
      </c>
      <c r="AU324" s="160" t="s">
        <v>89</v>
      </c>
      <c r="AV324" s="13" t="s">
        <v>89</v>
      </c>
      <c r="AW324" s="13" t="s">
        <v>40</v>
      </c>
      <c r="AX324" s="13" t="s">
        <v>79</v>
      </c>
      <c r="AY324" s="160" t="s">
        <v>143</v>
      </c>
    </row>
    <row r="325" spans="2:51" s="13" customFormat="1" ht="11.25">
      <c r="B325" s="159"/>
      <c r="D325" s="147" t="s">
        <v>216</v>
      </c>
      <c r="E325" s="160" t="s">
        <v>3</v>
      </c>
      <c r="F325" s="161" t="s">
        <v>830</v>
      </c>
      <c r="H325" s="162">
        <v>1.3320000000000001</v>
      </c>
      <c r="I325" s="163"/>
      <c r="L325" s="159"/>
      <c r="M325" s="164"/>
      <c r="T325" s="165"/>
      <c r="AT325" s="160" t="s">
        <v>216</v>
      </c>
      <c r="AU325" s="160" t="s">
        <v>89</v>
      </c>
      <c r="AV325" s="13" t="s">
        <v>89</v>
      </c>
      <c r="AW325" s="13" t="s">
        <v>40</v>
      </c>
      <c r="AX325" s="13" t="s">
        <v>79</v>
      </c>
      <c r="AY325" s="160" t="s">
        <v>143</v>
      </c>
    </row>
    <row r="326" spans="2:51" s="13" customFormat="1" ht="11.25">
      <c r="B326" s="159"/>
      <c r="D326" s="147" t="s">
        <v>216</v>
      </c>
      <c r="E326" s="160" t="s">
        <v>3</v>
      </c>
      <c r="F326" s="161" t="s">
        <v>831</v>
      </c>
      <c r="H326" s="162">
        <v>1.26</v>
      </c>
      <c r="I326" s="163"/>
      <c r="L326" s="159"/>
      <c r="M326" s="164"/>
      <c r="T326" s="165"/>
      <c r="AT326" s="160" t="s">
        <v>216</v>
      </c>
      <c r="AU326" s="160" t="s">
        <v>89</v>
      </c>
      <c r="AV326" s="13" t="s">
        <v>89</v>
      </c>
      <c r="AW326" s="13" t="s">
        <v>40</v>
      </c>
      <c r="AX326" s="13" t="s">
        <v>79</v>
      </c>
      <c r="AY326" s="160" t="s">
        <v>143</v>
      </c>
    </row>
    <row r="327" spans="2:51" s="13" customFormat="1" ht="11.25">
      <c r="B327" s="159"/>
      <c r="D327" s="147" t="s">
        <v>216</v>
      </c>
      <c r="E327" s="160" t="s">
        <v>3</v>
      </c>
      <c r="F327" s="161" t="s">
        <v>832</v>
      </c>
      <c r="H327" s="162">
        <v>0.36</v>
      </c>
      <c r="I327" s="163"/>
      <c r="L327" s="159"/>
      <c r="M327" s="164"/>
      <c r="T327" s="165"/>
      <c r="AT327" s="160" t="s">
        <v>216</v>
      </c>
      <c r="AU327" s="160" t="s">
        <v>89</v>
      </c>
      <c r="AV327" s="13" t="s">
        <v>89</v>
      </c>
      <c r="AW327" s="13" t="s">
        <v>40</v>
      </c>
      <c r="AX327" s="13" t="s">
        <v>79</v>
      </c>
      <c r="AY327" s="160" t="s">
        <v>143</v>
      </c>
    </row>
    <row r="328" spans="2:51" s="12" customFormat="1" ht="11.25">
      <c r="B328" s="153"/>
      <c r="D328" s="147" t="s">
        <v>216</v>
      </c>
      <c r="E328" s="154" t="s">
        <v>3</v>
      </c>
      <c r="F328" s="155" t="s">
        <v>833</v>
      </c>
      <c r="H328" s="154" t="s">
        <v>3</v>
      </c>
      <c r="I328" s="156"/>
      <c r="L328" s="153"/>
      <c r="M328" s="157"/>
      <c r="T328" s="158"/>
      <c r="AT328" s="154" t="s">
        <v>216</v>
      </c>
      <c r="AU328" s="154" t="s">
        <v>89</v>
      </c>
      <c r="AV328" s="12" t="s">
        <v>87</v>
      </c>
      <c r="AW328" s="12" t="s">
        <v>40</v>
      </c>
      <c r="AX328" s="12" t="s">
        <v>79</v>
      </c>
      <c r="AY328" s="154" t="s">
        <v>143</v>
      </c>
    </row>
    <row r="329" spans="2:51" s="13" customFormat="1" ht="11.25">
      <c r="B329" s="159"/>
      <c r="D329" s="147" t="s">
        <v>216</v>
      </c>
      <c r="E329" s="160" t="s">
        <v>3</v>
      </c>
      <c r="F329" s="161" t="s">
        <v>834</v>
      </c>
      <c r="H329" s="162">
        <v>0.16200000000000001</v>
      </c>
      <c r="I329" s="163"/>
      <c r="L329" s="159"/>
      <c r="M329" s="164"/>
      <c r="T329" s="165"/>
      <c r="AT329" s="160" t="s">
        <v>216</v>
      </c>
      <c r="AU329" s="160" t="s">
        <v>89</v>
      </c>
      <c r="AV329" s="13" t="s">
        <v>89</v>
      </c>
      <c r="AW329" s="13" t="s">
        <v>40</v>
      </c>
      <c r="AX329" s="13" t="s">
        <v>79</v>
      </c>
      <c r="AY329" s="160" t="s">
        <v>143</v>
      </c>
    </row>
    <row r="330" spans="2:51" s="12" customFormat="1" ht="11.25">
      <c r="B330" s="153"/>
      <c r="D330" s="147" t="s">
        <v>216</v>
      </c>
      <c r="E330" s="154" t="s">
        <v>3</v>
      </c>
      <c r="F330" s="155" t="s">
        <v>835</v>
      </c>
      <c r="H330" s="154" t="s">
        <v>3</v>
      </c>
      <c r="I330" s="156"/>
      <c r="L330" s="153"/>
      <c r="M330" s="157"/>
      <c r="T330" s="158"/>
      <c r="AT330" s="154" t="s">
        <v>216</v>
      </c>
      <c r="AU330" s="154" t="s">
        <v>89</v>
      </c>
      <c r="AV330" s="12" t="s">
        <v>87</v>
      </c>
      <c r="AW330" s="12" t="s">
        <v>40</v>
      </c>
      <c r="AX330" s="12" t="s">
        <v>79</v>
      </c>
      <c r="AY330" s="154" t="s">
        <v>143</v>
      </c>
    </row>
    <row r="331" spans="2:51" s="13" customFormat="1" ht="11.25">
      <c r="B331" s="159"/>
      <c r="D331" s="147" t="s">
        <v>216</v>
      </c>
      <c r="E331" s="160" t="s">
        <v>3</v>
      </c>
      <c r="F331" s="161" t="s">
        <v>836</v>
      </c>
      <c r="H331" s="162">
        <v>0.41299999999999998</v>
      </c>
      <c r="I331" s="163"/>
      <c r="L331" s="159"/>
      <c r="M331" s="164"/>
      <c r="T331" s="165"/>
      <c r="AT331" s="160" t="s">
        <v>216</v>
      </c>
      <c r="AU331" s="160" t="s">
        <v>89</v>
      </c>
      <c r="AV331" s="13" t="s">
        <v>89</v>
      </c>
      <c r="AW331" s="13" t="s">
        <v>40</v>
      </c>
      <c r="AX331" s="13" t="s">
        <v>79</v>
      </c>
      <c r="AY331" s="160" t="s">
        <v>143</v>
      </c>
    </row>
    <row r="332" spans="2:51" s="13" customFormat="1" ht="11.25">
      <c r="B332" s="159"/>
      <c r="D332" s="147" t="s">
        <v>216</v>
      </c>
      <c r="E332" s="160" t="s">
        <v>3</v>
      </c>
      <c r="F332" s="161" t="s">
        <v>837</v>
      </c>
      <c r="H332" s="162">
        <v>3.7999999999999999E-2</v>
      </c>
      <c r="I332" s="163"/>
      <c r="L332" s="159"/>
      <c r="M332" s="164"/>
      <c r="T332" s="165"/>
      <c r="AT332" s="160" t="s">
        <v>216</v>
      </c>
      <c r="AU332" s="160" t="s">
        <v>89</v>
      </c>
      <c r="AV332" s="13" t="s">
        <v>89</v>
      </c>
      <c r="AW332" s="13" t="s">
        <v>40</v>
      </c>
      <c r="AX332" s="13" t="s">
        <v>79</v>
      </c>
      <c r="AY332" s="160" t="s">
        <v>143</v>
      </c>
    </row>
    <row r="333" spans="2:51" s="12" customFormat="1" ht="11.25">
      <c r="B333" s="153"/>
      <c r="D333" s="147" t="s">
        <v>216</v>
      </c>
      <c r="E333" s="154" t="s">
        <v>3</v>
      </c>
      <c r="F333" s="155" t="s">
        <v>838</v>
      </c>
      <c r="H333" s="154" t="s">
        <v>3</v>
      </c>
      <c r="I333" s="156"/>
      <c r="L333" s="153"/>
      <c r="M333" s="157"/>
      <c r="T333" s="158"/>
      <c r="AT333" s="154" t="s">
        <v>216</v>
      </c>
      <c r="AU333" s="154" t="s">
        <v>89</v>
      </c>
      <c r="AV333" s="12" t="s">
        <v>87</v>
      </c>
      <c r="AW333" s="12" t="s">
        <v>40</v>
      </c>
      <c r="AX333" s="12" t="s">
        <v>79</v>
      </c>
      <c r="AY333" s="154" t="s">
        <v>143</v>
      </c>
    </row>
    <row r="334" spans="2:51" s="13" customFormat="1" ht="11.25">
      <c r="B334" s="159"/>
      <c r="D334" s="147" t="s">
        <v>216</v>
      </c>
      <c r="E334" s="160" t="s">
        <v>3</v>
      </c>
      <c r="F334" s="161" t="s">
        <v>839</v>
      </c>
      <c r="H334" s="162">
        <v>0.2</v>
      </c>
      <c r="I334" s="163"/>
      <c r="L334" s="159"/>
      <c r="M334" s="164"/>
      <c r="T334" s="165"/>
      <c r="AT334" s="160" t="s">
        <v>216</v>
      </c>
      <c r="AU334" s="160" t="s">
        <v>89</v>
      </c>
      <c r="AV334" s="13" t="s">
        <v>89</v>
      </c>
      <c r="AW334" s="13" t="s">
        <v>40</v>
      </c>
      <c r="AX334" s="13" t="s">
        <v>79</v>
      </c>
      <c r="AY334" s="160" t="s">
        <v>143</v>
      </c>
    </row>
    <row r="335" spans="2:51" s="12" customFormat="1" ht="11.25">
      <c r="B335" s="153"/>
      <c r="D335" s="147" t="s">
        <v>216</v>
      </c>
      <c r="E335" s="154" t="s">
        <v>3</v>
      </c>
      <c r="F335" s="155" t="s">
        <v>840</v>
      </c>
      <c r="H335" s="154" t="s">
        <v>3</v>
      </c>
      <c r="I335" s="156"/>
      <c r="L335" s="153"/>
      <c r="M335" s="157"/>
      <c r="T335" s="158"/>
      <c r="AT335" s="154" t="s">
        <v>216</v>
      </c>
      <c r="AU335" s="154" t="s">
        <v>89</v>
      </c>
      <c r="AV335" s="12" t="s">
        <v>87</v>
      </c>
      <c r="AW335" s="12" t="s">
        <v>40</v>
      </c>
      <c r="AX335" s="12" t="s">
        <v>79</v>
      </c>
      <c r="AY335" s="154" t="s">
        <v>143</v>
      </c>
    </row>
    <row r="336" spans="2:51" s="13" customFormat="1" ht="11.25">
      <c r="B336" s="159"/>
      <c r="D336" s="147" t="s">
        <v>216</v>
      </c>
      <c r="E336" s="160" t="s">
        <v>3</v>
      </c>
      <c r="F336" s="161" t="s">
        <v>841</v>
      </c>
      <c r="H336" s="162">
        <v>0.6</v>
      </c>
      <c r="I336" s="163"/>
      <c r="L336" s="159"/>
      <c r="M336" s="164"/>
      <c r="T336" s="165"/>
      <c r="AT336" s="160" t="s">
        <v>216</v>
      </c>
      <c r="AU336" s="160" t="s">
        <v>89</v>
      </c>
      <c r="AV336" s="13" t="s">
        <v>89</v>
      </c>
      <c r="AW336" s="13" t="s">
        <v>40</v>
      </c>
      <c r="AX336" s="13" t="s">
        <v>79</v>
      </c>
      <c r="AY336" s="160" t="s">
        <v>143</v>
      </c>
    </row>
    <row r="337" spans="2:65" s="12" customFormat="1" ht="11.25">
      <c r="B337" s="153"/>
      <c r="D337" s="147" t="s">
        <v>216</v>
      </c>
      <c r="E337" s="154" t="s">
        <v>3</v>
      </c>
      <c r="F337" s="155" t="s">
        <v>842</v>
      </c>
      <c r="H337" s="154" t="s">
        <v>3</v>
      </c>
      <c r="I337" s="156"/>
      <c r="L337" s="153"/>
      <c r="M337" s="157"/>
      <c r="T337" s="158"/>
      <c r="AT337" s="154" t="s">
        <v>216</v>
      </c>
      <c r="AU337" s="154" t="s">
        <v>89</v>
      </c>
      <c r="AV337" s="12" t="s">
        <v>87</v>
      </c>
      <c r="AW337" s="12" t="s">
        <v>40</v>
      </c>
      <c r="AX337" s="12" t="s">
        <v>79</v>
      </c>
      <c r="AY337" s="154" t="s">
        <v>143</v>
      </c>
    </row>
    <row r="338" spans="2:65" s="13" customFormat="1" ht="11.25">
      <c r="B338" s="159"/>
      <c r="D338" s="147" t="s">
        <v>216</v>
      </c>
      <c r="E338" s="160" t="s">
        <v>3</v>
      </c>
      <c r="F338" s="161" t="s">
        <v>843</v>
      </c>
      <c r="H338" s="162">
        <v>0.8</v>
      </c>
      <c r="I338" s="163"/>
      <c r="L338" s="159"/>
      <c r="M338" s="164"/>
      <c r="T338" s="165"/>
      <c r="AT338" s="160" t="s">
        <v>216</v>
      </c>
      <c r="AU338" s="160" t="s">
        <v>89</v>
      </c>
      <c r="AV338" s="13" t="s">
        <v>89</v>
      </c>
      <c r="AW338" s="13" t="s">
        <v>40</v>
      </c>
      <c r="AX338" s="13" t="s">
        <v>79</v>
      </c>
      <c r="AY338" s="160" t="s">
        <v>143</v>
      </c>
    </row>
    <row r="339" spans="2:65" s="12" customFormat="1" ht="11.25">
      <c r="B339" s="153"/>
      <c r="D339" s="147" t="s">
        <v>216</v>
      </c>
      <c r="E339" s="154" t="s">
        <v>3</v>
      </c>
      <c r="F339" s="155" t="s">
        <v>767</v>
      </c>
      <c r="H339" s="154" t="s">
        <v>3</v>
      </c>
      <c r="I339" s="156"/>
      <c r="L339" s="153"/>
      <c r="M339" s="157"/>
      <c r="T339" s="158"/>
      <c r="AT339" s="154" t="s">
        <v>216</v>
      </c>
      <c r="AU339" s="154" t="s">
        <v>89</v>
      </c>
      <c r="AV339" s="12" t="s">
        <v>87</v>
      </c>
      <c r="AW339" s="12" t="s">
        <v>40</v>
      </c>
      <c r="AX339" s="12" t="s">
        <v>79</v>
      </c>
      <c r="AY339" s="154" t="s">
        <v>143</v>
      </c>
    </row>
    <row r="340" spans="2:65" s="13" customFormat="1" ht="11.25">
      <c r="B340" s="159"/>
      <c r="D340" s="147" t="s">
        <v>216</v>
      </c>
      <c r="E340" s="160" t="s">
        <v>3</v>
      </c>
      <c r="F340" s="161" t="s">
        <v>844</v>
      </c>
      <c r="H340" s="162">
        <v>9.4499999999999993</v>
      </c>
      <c r="I340" s="163"/>
      <c r="L340" s="159"/>
      <c r="M340" s="164"/>
      <c r="T340" s="165"/>
      <c r="AT340" s="160" t="s">
        <v>216</v>
      </c>
      <c r="AU340" s="160" t="s">
        <v>89</v>
      </c>
      <c r="AV340" s="13" t="s">
        <v>89</v>
      </c>
      <c r="AW340" s="13" t="s">
        <v>40</v>
      </c>
      <c r="AX340" s="13" t="s">
        <v>79</v>
      </c>
      <c r="AY340" s="160" t="s">
        <v>143</v>
      </c>
    </row>
    <row r="341" spans="2:65" s="12" customFormat="1" ht="11.25">
      <c r="B341" s="153"/>
      <c r="D341" s="147" t="s">
        <v>216</v>
      </c>
      <c r="E341" s="154" t="s">
        <v>3</v>
      </c>
      <c r="F341" s="155" t="s">
        <v>769</v>
      </c>
      <c r="H341" s="154" t="s">
        <v>3</v>
      </c>
      <c r="I341" s="156"/>
      <c r="L341" s="153"/>
      <c r="M341" s="157"/>
      <c r="T341" s="158"/>
      <c r="AT341" s="154" t="s">
        <v>216</v>
      </c>
      <c r="AU341" s="154" t="s">
        <v>89</v>
      </c>
      <c r="AV341" s="12" t="s">
        <v>87</v>
      </c>
      <c r="AW341" s="12" t="s">
        <v>40</v>
      </c>
      <c r="AX341" s="12" t="s">
        <v>79</v>
      </c>
      <c r="AY341" s="154" t="s">
        <v>143</v>
      </c>
    </row>
    <row r="342" spans="2:65" s="13" customFormat="1" ht="11.25">
      <c r="B342" s="159"/>
      <c r="D342" s="147" t="s">
        <v>216</v>
      </c>
      <c r="E342" s="160" t="s">
        <v>3</v>
      </c>
      <c r="F342" s="161" t="s">
        <v>845</v>
      </c>
      <c r="H342" s="162">
        <v>0.85199999999999998</v>
      </c>
      <c r="I342" s="163"/>
      <c r="L342" s="159"/>
      <c r="M342" s="164"/>
      <c r="T342" s="165"/>
      <c r="AT342" s="160" t="s">
        <v>216</v>
      </c>
      <c r="AU342" s="160" t="s">
        <v>89</v>
      </c>
      <c r="AV342" s="13" t="s">
        <v>89</v>
      </c>
      <c r="AW342" s="13" t="s">
        <v>40</v>
      </c>
      <c r="AX342" s="13" t="s">
        <v>79</v>
      </c>
      <c r="AY342" s="160" t="s">
        <v>143</v>
      </c>
    </row>
    <row r="343" spans="2:65" s="14" customFormat="1" ht="11.25">
      <c r="B343" s="166"/>
      <c r="D343" s="147" t="s">
        <v>216</v>
      </c>
      <c r="E343" s="167" t="s">
        <v>846</v>
      </c>
      <c r="F343" s="168" t="s">
        <v>219</v>
      </c>
      <c r="H343" s="169">
        <v>49.588999999999992</v>
      </c>
      <c r="I343" s="170"/>
      <c r="L343" s="166"/>
      <c r="M343" s="171"/>
      <c r="T343" s="172"/>
      <c r="AT343" s="167" t="s">
        <v>216</v>
      </c>
      <c r="AU343" s="167" t="s">
        <v>89</v>
      </c>
      <c r="AV343" s="14" t="s">
        <v>169</v>
      </c>
      <c r="AW343" s="14" t="s">
        <v>40</v>
      </c>
      <c r="AX343" s="14" t="s">
        <v>87</v>
      </c>
      <c r="AY343" s="167" t="s">
        <v>143</v>
      </c>
    </row>
    <row r="344" spans="2:65" s="1" customFormat="1" ht="16.5" customHeight="1">
      <c r="B344" s="129"/>
      <c r="C344" s="130" t="s">
        <v>475</v>
      </c>
      <c r="D344" s="130" t="s">
        <v>146</v>
      </c>
      <c r="E344" s="131" t="s">
        <v>847</v>
      </c>
      <c r="F344" s="132" t="s">
        <v>848</v>
      </c>
      <c r="G344" s="133" t="s">
        <v>478</v>
      </c>
      <c r="H344" s="134">
        <v>9</v>
      </c>
      <c r="I344" s="135"/>
      <c r="J344" s="136">
        <f>ROUND(I344*H344,2)</f>
        <v>0</v>
      </c>
      <c r="K344" s="132" t="s">
        <v>150</v>
      </c>
      <c r="L344" s="34"/>
      <c r="M344" s="137" t="s">
        <v>3</v>
      </c>
      <c r="N344" s="138" t="s">
        <v>50</v>
      </c>
      <c r="P344" s="139">
        <f>O344*H344</f>
        <v>0</v>
      </c>
      <c r="Q344" s="139">
        <v>8.7419999999999998E-2</v>
      </c>
      <c r="R344" s="139">
        <f>Q344*H344</f>
        <v>0.78678000000000003</v>
      </c>
      <c r="S344" s="139">
        <v>0</v>
      </c>
      <c r="T344" s="140">
        <f>S344*H344</f>
        <v>0</v>
      </c>
      <c r="AR344" s="141" t="s">
        <v>169</v>
      </c>
      <c r="AT344" s="141" t="s">
        <v>146</v>
      </c>
      <c r="AU344" s="141" t="s">
        <v>89</v>
      </c>
      <c r="AY344" s="18" t="s">
        <v>143</v>
      </c>
      <c r="BE344" s="142">
        <f>IF(N344="základní",J344,0)</f>
        <v>0</v>
      </c>
      <c r="BF344" s="142">
        <f>IF(N344="snížená",J344,0)</f>
        <v>0</v>
      </c>
      <c r="BG344" s="142">
        <f>IF(N344="zákl. přenesená",J344,0)</f>
        <v>0</v>
      </c>
      <c r="BH344" s="142">
        <f>IF(N344="sníž. přenesená",J344,0)</f>
        <v>0</v>
      </c>
      <c r="BI344" s="142">
        <f>IF(N344="nulová",J344,0)</f>
        <v>0</v>
      </c>
      <c r="BJ344" s="18" t="s">
        <v>87</v>
      </c>
      <c r="BK344" s="142">
        <f>ROUND(I344*H344,2)</f>
        <v>0</v>
      </c>
      <c r="BL344" s="18" t="s">
        <v>169</v>
      </c>
      <c r="BM344" s="141" t="s">
        <v>849</v>
      </c>
    </row>
    <row r="345" spans="2:65" s="1" customFormat="1" ht="11.25">
      <c r="B345" s="34"/>
      <c r="D345" s="143" t="s">
        <v>153</v>
      </c>
      <c r="F345" s="144" t="s">
        <v>850</v>
      </c>
      <c r="I345" s="145"/>
      <c r="L345" s="34"/>
      <c r="M345" s="146"/>
      <c r="T345" s="55"/>
      <c r="AT345" s="18" t="s">
        <v>153</v>
      </c>
      <c r="AU345" s="18" t="s">
        <v>89</v>
      </c>
    </row>
    <row r="346" spans="2:65" s="1" customFormat="1" ht="19.5">
      <c r="B346" s="34"/>
      <c r="D346" s="147" t="s">
        <v>165</v>
      </c>
      <c r="F346" s="148" t="s">
        <v>851</v>
      </c>
      <c r="I346" s="145"/>
      <c r="L346" s="34"/>
      <c r="M346" s="146"/>
      <c r="T346" s="55"/>
      <c r="AT346" s="18" t="s">
        <v>165</v>
      </c>
      <c r="AU346" s="18" t="s">
        <v>89</v>
      </c>
    </row>
    <row r="347" spans="2:65" s="12" customFormat="1" ht="11.25">
      <c r="B347" s="153"/>
      <c r="D347" s="147" t="s">
        <v>216</v>
      </c>
      <c r="E347" s="154" t="s">
        <v>3</v>
      </c>
      <c r="F347" s="155" t="s">
        <v>852</v>
      </c>
      <c r="H347" s="154" t="s">
        <v>3</v>
      </c>
      <c r="I347" s="156"/>
      <c r="L347" s="153"/>
      <c r="M347" s="157"/>
      <c r="T347" s="158"/>
      <c r="AT347" s="154" t="s">
        <v>216</v>
      </c>
      <c r="AU347" s="154" t="s">
        <v>89</v>
      </c>
      <c r="AV347" s="12" t="s">
        <v>87</v>
      </c>
      <c r="AW347" s="12" t="s">
        <v>40</v>
      </c>
      <c r="AX347" s="12" t="s">
        <v>79</v>
      </c>
      <c r="AY347" s="154" t="s">
        <v>143</v>
      </c>
    </row>
    <row r="348" spans="2:65" s="12" customFormat="1" ht="11.25">
      <c r="B348" s="153"/>
      <c r="D348" s="147" t="s">
        <v>216</v>
      </c>
      <c r="E348" s="154" t="s">
        <v>3</v>
      </c>
      <c r="F348" s="155" t="s">
        <v>853</v>
      </c>
      <c r="H348" s="154" t="s">
        <v>3</v>
      </c>
      <c r="I348" s="156"/>
      <c r="L348" s="153"/>
      <c r="M348" s="157"/>
      <c r="T348" s="158"/>
      <c r="AT348" s="154" t="s">
        <v>216</v>
      </c>
      <c r="AU348" s="154" t="s">
        <v>89</v>
      </c>
      <c r="AV348" s="12" t="s">
        <v>87</v>
      </c>
      <c r="AW348" s="12" t="s">
        <v>40</v>
      </c>
      <c r="AX348" s="12" t="s">
        <v>79</v>
      </c>
      <c r="AY348" s="154" t="s">
        <v>143</v>
      </c>
    </row>
    <row r="349" spans="2:65" s="12" customFormat="1" ht="11.25">
      <c r="B349" s="153"/>
      <c r="D349" s="147" t="s">
        <v>216</v>
      </c>
      <c r="E349" s="154" t="s">
        <v>3</v>
      </c>
      <c r="F349" s="155" t="s">
        <v>854</v>
      </c>
      <c r="H349" s="154" t="s">
        <v>3</v>
      </c>
      <c r="I349" s="156"/>
      <c r="L349" s="153"/>
      <c r="M349" s="157"/>
      <c r="T349" s="158"/>
      <c r="AT349" s="154" t="s">
        <v>216</v>
      </c>
      <c r="AU349" s="154" t="s">
        <v>89</v>
      </c>
      <c r="AV349" s="12" t="s">
        <v>87</v>
      </c>
      <c r="AW349" s="12" t="s">
        <v>40</v>
      </c>
      <c r="AX349" s="12" t="s">
        <v>79</v>
      </c>
      <c r="AY349" s="154" t="s">
        <v>143</v>
      </c>
    </row>
    <row r="350" spans="2:65" s="13" customFormat="1" ht="11.25">
      <c r="B350" s="159"/>
      <c r="D350" s="147" t="s">
        <v>216</v>
      </c>
      <c r="E350" s="160" t="s">
        <v>3</v>
      </c>
      <c r="F350" s="161" t="s">
        <v>855</v>
      </c>
      <c r="H350" s="162">
        <v>1</v>
      </c>
      <c r="I350" s="163"/>
      <c r="L350" s="159"/>
      <c r="M350" s="164"/>
      <c r="T350" s="165"/>
      <c r="AT350" s="160" t="s">
        <v>216</v>
      </c>
      <c r="AU350" s="160" t="s">
        <v>89</v>
      </c>
      <c r="AV350" s="13" t="s">
        <v>89</v>
      </c>
      <c r="AW350" s="13" t="s">
        <v>40</v>
      </c>
      <c r="AX350" s="13" t="s">
        <v>79</v>
      </c>
      <c r="AY350" s="160" t="s">
        <v>143</v>
      </c>
    </row>
    <row r="351" spans="2:65" s="13" customFormat="1" ht="11.25">
      <c r="B351" s="159"/>
      <c r="D351" s="147" t="s">
        <v>216</v>
      </c>
      <c r="E351" s="160" t="s">
        <v>3</v>
      </c>
      <c r="F351" s="161" t="s">
        <v>856</v>
      </c>
      <c r="H351" s="162">
        <v>1</v>
      </c>
      <c r="I351" s="163"/>
      <c r="L351" s="159"/>
      <c r="M351" s="164"/>
      <c r="T351" s="165"/>
      <c r="AT351" s="160" t="s">
        <v>216</v>
      </c>
      <c r="AU351" s="160" t="s">
        <v>89</v>
      </c>
      <c r="AV351" s="13" t="s">
        <v>89</v>
      </c>
      <c r="AW351" s="13" t="s">
        <v>40</v>
      </c>
      <c r="AX351" s="13" t="s">
        <v>79</v>
      </c>
      <c r="AY351" s="160" t="s">
        <v>143</v>
      </c>
    </row>
    <row r="352" spans="2:65" s="13" customFormat="1" ht="11.25">
      <c r="B352" s="159"/>
      <c r="D352" s="147" t="s">
        <v>216</v>
      </c>
      <c r="E352" s="160" t="s">
        <v>3</v>
      </c>
      <c r="F352" s="161" t="s">
        <v>857</v>
      </c>
      <c r="H352" s="162">
        <v>1</v>
      </c>
      <c r="I352" s="163"/>
      <c r="L352" s="159"/>
      <c r="M352" s="164"/>
      <c r="T352" s="165"/>
      <c r="AT352" s="160" t="s">
        <v>216</v>
      </c>
      <c r="AU352" s="160" t="s">
        <v>89</v>
      </c>
      <c r="AV352" s="13" t="s">
        <v>89</v>
      </c>
      <c r="AW352" s="13" t="s">
        <v>40</v>
      </c>
      <c r="AX352" s="13" t="s">
        <v>79</v>
      </c>
      <c r="AY352" s="160" t="s">
        <v>143</v>
      </c>
    </row>
    <row r="353" spans="2:51" s="15" customFormat="1" ht="11.25">
      <c r="B353" s="183"/>
      <c r="D353" s="147" t="s">
        <v>216</v>
      </c>
      <c r="E353" s="184" t="s">
        <v>3</v>
      </c>
      <c r="F353" s="185" t="s">
        <v>393</v>
      </c>
      <c r="H353" s="186">
        <v>3</v>
      </c>
      <c r="I353" s="187"/>
      <c r="L353" s="183"/>
      <c r="M353" s="188"/>
      <c r="T353" s="189"/>
      <c r="AT353" s="184" t="s">
        <v>216</v>
      </c>
      <c r="AU353" s="184" t="s">
        <v>89</v>
      </c>
      <c r="AV353" s="15" t="s">
        <v>161</v>
      </c>
      <c r="AW353" s="15" t="s">
        <v>40</v>
      </c>
      <c r="AX353" s="15" t="s">
        <v>79</v>
      </c>
      <c r="AY353" s="184" t="s">
        <v>143</v>
      </c>
    </row>
    <row r="354" spans="2:51" s="12" customFormat="1" ht="11.25">
      <c r="B354" s="153"/>
      <c r="D354" s="147" t="s">
        <v>216</v>
      </c>
      <c r="E354" s="154" t="s">
        <v>3</v>
      </c>
      <c r="F354" s="155" t="s">
        <v>858</v>
      </c>
      <c r="H354" s="154" t="s">
        <v>3</v>
      </c>
      <c r="I354" s="156"/>
      <c r="L354" s="153"/>
      <c r="M354" s="157"/>
      <c r="T354" s="158"/>
      <c r="AT354" s="154" t="s">
        <v>216</v>
      </c>
      <c r="AU354" s="154" t="s">
        <v>89</v>
      </c>
      <c r="AV354" s="12" t="s">
        <v>87</v>
      </c>
      <c r="AW354" s="12" t="s">
        <v>40</v>
      </c>
      <c r="AX354" s="12" t="s">
        <v>79</v>
      </c>
      <c r="AY354" s="154" t="s">
        <v>143</v>
      </c>
    </row>
    <row r="355" spans="2:51" s="13" customFormat="1" ht="11.25">
      <c r="B355" s="159"/>
      <c r="D355" s="147" t="s">
        <v>216</v>
      </c>
      <c r="E355" s="160" t="s">
        <v>3</v>
      </c>
      <c r="F355" s="161" t="s">
        <v>859</v>
      </c>
      <c r="H355" s="162">
        <v>2</v>
      </c>
      <c r="I355" s="163"/>
      <c r="L355" s="159"/>
      <c r="M355" s="164"/>
      <c r="T355" s="165"/>
      <c r="AT355" s="160" t="s">
        <v>216</v>
      </c>
      <c r="AU355" s="160" t="s">
        <v>89</v>
      </c>
      <c r="AV355" s="13" t="s">
        <v>89</v>
      </c>
      <c r="AW355" s="13" t="s">
        <v>40</v>
      </c>
      <c r="AX355" s="13" t="s">
        <v>79</v>
      </c>
      <c r="AY355" s="160" t="s">
        <v>143</v>
      </c>
    </row>
    <row r="356" spans="2:51" s="15" customFormat="1" ht="11.25">
      <c r="B356" s="183"/>
      <c r="D356" s="147" t="s">
        <v>216</v>
      </c>
      <c r="E356" s="184" t="s">
        <v>3</v>
      </c>
      <c r="F356" s="185" t="s">
        <v>393</v>
      </c>
      <c r="H356" s="186">
        <v>2</v>
      </c>
      <c r="I356" s="187"/>
      <c r="L356" s="183"/>
      <c r="M356" s="188"/>
      <c r="T356" s="189"/>
      <c r="AT356" s="184" t="s">
        <v>216</v>
      </c>
      <c r="AU356" s="184" t="s">
        <v>89</v>
      </c>
      <c r="AV356" s="15" t="s">
        <v>161</v>
      </c>
      <c r="AW356" s="15" t="s">
        <v>40</v>
      </c>
      <c r="AX356" s="15" t="s">
        <v>79</v>
      </c>
      <c r="AY356" s="184" t="s">
        <v>143</v>
      </c>
    </row>
    <row r="357" spans="2:51" s="12" customFormat="1" ht="11.25">
      <c r="B357" s="153"/>
      <c r="D357" s="147" t="s">
        <v>216</v>
      </c>
      <c r="E357" s="154" t="s">
        <v>3</v>
      </c>
      <c r="F357" s="155" t="s">
        <v>860</v>
      </c>
      <c r="H357" s="154" t="s">
        <v>3</v>
      </c>
      <c r="I357" s="156"/>
      <c r="L357" s="153"/>
      <c r="M357" s="157"/>
      <c r="T357" s="158"/>
      <c r="AT357" s="154" t="s">
        <v>216</v>
      </c>
      <c r="AU357" s="154" t="s">
        <v>89</v>
      </c>
      <c r="AV357" s="12" t="s">
        <v>87</v>
      </c>
      <c r="AW357" s="12" t="s">
        <v>40</v>
      </c>
      <c r="AX357" s="12" t="s">
        <v>79</v>
      </c>
      <c r="AY357" s="154" t="s">
        <v>143</v>
      </c>
    </row>
    <row r="358" spans="2:51" s="13" customFormat="1" ht="11.25">
      <c r="B358" s="159"/>
      <c r="D358" s="147" t="s">
        <v>216</v>
      </c>
      <c r="E358" s="160" t="s">
        <v>3</v>
      </c>
      <c r="F358" s="161" t="s">
        <v>857</v>
      </c>
      <c r="H358" s="162">
        <v>1</v>
      </c>
      <c r="I358" s="163"/>
      <c r="L358" s="159"/>
      <c r="M358" s="164"/>
      <c r="T358" s="165"/>
      <c r="AT358" s="160" t="s">
        <v>216</v>
      </c>
      <c r="AU358" s="160" t="s">
        <v>89</v>
      </c>
      <c r="AV358" s="13" t="s">
        <v>89</v>
      </c>
      <c r="AW358" s="13" t="s">
        <v>40</v>
      </c>
      <c r="AX358" s="13" t="s">
        <v>79</v>
      </c>
      <c r="AY358" s="160" t="s">
        <v>143</v>
      </c>
    </row>
    <row r="359" spans="2:51" s="15" customFormat="1" ht="11.25">
      <c r="B359" s="183"/>
      <c r="D359" s="147" t="s">
        <v>216</v>
      </c>
      <c r="E359" s="184" t="s">
        <v>3</v>
      </c>
      <c r="F359" s="185" t="s">
        <v>393</v>
      </c>
      <c r="H359" s="186">
        <v>1</v>
      </c>
      <c r="I359" s="187"/>
      <c r="L359" s="183"/>
      <c r="M359" s="188"/>
      <c r="T359" s="189"/>
      <c r="AT359" s="184" t="s">
        <v>216</v>
      </c>
      <c r="AU359" s="184" t="s">
        <v>89</v>
      </c>
      <c r="AV359" s="15" t="s">
        <v>161</v>
      </c>
      <c r="AW359" s="15" t="s">
        <v>40</v>
      </c>
      <c r="AX359" s="15" t="s">
        <v>79</v>
      </c>
      <c r="AY359" s="184" t="s">
        <v>143</v>
      </c>
    </row>
    <row r="360" spans="2:51" s="12" customFormat="1" ht="11.25">
      <c r="B360" s="153"/>
      <c r="D360" s="147" t="s">
        <v>216</v>
      </c>
      <c r="E360" s="154" t="s">
        <v>3</v>
      </c>
      <c r="F360" s="155" t="s">
        <v>861</v>
      </c>
      <c r="H360" s="154" t="s">
        <v>3</v>
      </c>
      <c r="I360" s="156"/>
      <c r="L360" s="153"/>
      <c r="M360" s="157"/>
      <c r="T360" s="158"/>
      <c r="AT360" s="154" t="s">
        <v>216</v>
      </c>
      <c r="AU360" s="154" t="s">
        <v>89</v>
      </c>
      <c r="AV360" s="12" t="s">
        <v>87</v>
      </c>
      <c r="AW360" s="12" t="s">
        <v>40</v>
      </c>
      <c r="AX360" s="12" t="s">
        <v>79</v>
      </c>
      <c r="AY360" s="154" t="s">
        <v>143</v>
      </c>
    </row>
    <row r="361" spans="2:51" s="12" customFormat="1" ht="11.25">
      <c r="B361" s="153"/>
      <c r="D361" s="147" t="s">
        <v>216</v>
      </c>
      <c r="E361" s="154" t="s">
        <v>3</v>
      </c>
      <c r="F361" s="155" t="s">
        <v>862</v>
      </c>
      <c r="H361" s="154" t="s">
        <v>3</v>
      </c>
      <c r="I361" s="156"/>
      <c r="L361" s="153"/>
      <c r="M361" s="157"/>
      <c r="T361" s="158"/>
      <c r="AT361" s="154" t="s">
        <v>216</v>
      </c>
      <c r="AU361" s="154" t="s">
        <v>89</v>
      </c>
      <c r="AV361" s="12" t="s">
        <v>87</v>
      </c>
      <c r="AW361" s="12" t="s">
        <v>40</v>
      </c>
      <c r="AX361" s="12" t="s">
        <v>79</v>
      </c>
      <c r="AY361" s="154" t="s">
        <v>143</v>
      </c>
    </row>
    <row r="362" spans="2:51" s="13" customFormat="1" ht="11.25">
      <c r="B362" s="159"/>
      <c r="D362" s="147" t="s">
        <v>216</v>
      </c>
      <c r="E362" s="160" t="s">
        <v>3</v>
      </c>
      <c r="F362" s="161" t="s">
        <v>863</v>
      </c>
      <c r="H362" s="162">
        <v>1</v>
      </c>
      <c r="I362" s="163"/>
      <c r="L362" s="159"/>
      <c r="M362" s="164"/>
      <c r="T362" s="165"/>
      <c r="AT362" s="160" t="s">
        <v>216</v>
      </c>
      <c r="AU362" s="160" t="s">
        <v>89</v>
      </c>
      <c r="AV362" s="13" t="s">
        <v>89</v>
      </c>
      <c r="AW362" s="13" t="s">
        <v>40</v>
      </c>
      <c r="AX362" s="13" t="s">
        <v>79</v>
      </c>
      <c r="AY362" s="160" t="s">
        <v>143</v>
      </c>
    </row>
    <row r="363" spans="2:51" s="15" customFormat="1" ht="11.25">
      <c r="B363" s="183"/>
      <c r="D363" s="147" t="s">
        <v>216</v>
      </c>
      <c r="E363" s="184" t="s">
        <v>3</v>
      </c>
      <c r="F363" s="185" t="s">
        <v>393</v>
      </c>
      <c r="H363" s="186">
        <v>1</v>
      </c>
      <c r="I363" s="187"/>
      <c r="L363" s="183"/>
      <c r="M363" s="188"/>
      <c r="T363" s="189"/>
      <c r="AT363" s="184" t="s">
        <v>216</v>
      </c>
      <c r="AU363" s="184" t="s">
        <v>89</v>
      </c>
      <c r="AV363" s="15" t="s">
        <v>161</v>
      </c>
      <c r="AW363" s="15" t="s">
        <v>40</v>
      </c>
      <c r="AX363" s="15" t="s">
        <v>79</v>
      </c>
      <c r="AY363" s="184" t="s">
        <v>143</v>
      </c>
    </row>
    <row r="364" spans="2:51" s="12" customFormat="1" ht="11.25">
      <c r="B364" s="153"/>
      <c r="D364" s="147" t="s">
        <v>216</v>
      </c>
      <c r="E364" s="154" t="s">
        <v>3</v>
      </c>
      <c r="F364" s="155" t="s">
        <v>854</v>
      </c>
      <c r="H364" s="154" t="s">
        <v>3</v>
      </c>
      <c r="I364" s="156"/>
      <c r="L364" s="153"/>
      <c r="M364" s="157"/>
      <c r="T364" s="158"/>
      <c r="AT364" s="154" t="s">
        <v>216</v>
      </c>
      <c r="AU364" s="154" t="s">
        <v>89</v>
      </c>
      <c r="AV364" s="12" t="s">
        <v>87</v>
      </c>
      <c r="AW364" s="12" t="s">
        <v>40</v>
      </c>
      <c r="AX364" s="12" t="s">
        <v>79</v>
      </c>
      <c r="AY364" s="154" t="s">
        <v>143</v>
      </c>
    </row>
    <row r="365" spans="2:51" s="13" customFormat="1" ht="11.25">
      <c r="B365" s="159"/>
      <c r="D365" s="147" t="s">
        <v>216</v>
      </c>
      <c r="E365" s="160" t="s">
        <v>3</v>
      </c>
      <c r="F365" s="161" t="s">
        <v>864</v>
      </c>
      <c r="H365" s="162">
        <v>1</v>
      </c>
      <c r="I365" s="163"/>
      <c r="L365" s="159"/>
      <c r="M365" s="164"/>
      <c r="T365" s="165"/>
      <c r="AT365" s="160" t="s">
        <v>216</v>
      </c>
      <c r="AU365" s="160" t="s">
        <v>89</v>
      </c>
      <c r="AV365" s="13" t="s">
        <v>89</v>
      </c>
      <c r="AW365" s="13" t="s">
        <v>40</v>
      </c>
      <c r="AX365" s="13" t="s">
        <v>79</v>
      </c>
      <c r="AY365" s="160" t="s">
        <v>143</v>
      </c>
    </row>
    <row r="366" spans="2:51" s="15" customFormat="1" ht="11.25">
      <c r="B366" s="183"/>
      <c r="D366" s="147" t="s">
        <v>216</v>
      </c>
      <c r="E366" s="184" t="s">
        <v>3</v>
      </c>
      <c r="F366" s="185" t="s">
        <v>393</v>
      </c>
      <c r="H366" s="186">
        <v>1</v>
      </c>
      <c r="I366" s="187"/>
      <c r="L366" s="183"/>
      <c r="M366" s="188"/>
      <c r="T366" s="189"/>
      <c r="AT366" s="184" t="s">
        <v>216</v>
      </c>
      <c r="AU366" s="184" t="s">
        <v>89</v>
      </c>
      <c r="AV366" s="15" t="s">
        <v>161</v>
      </c>
      <c r="AW366" s="15" t="s">
        <v>40</v>
      </c>
      <c r="AX366" s="15" t="s">
        <v>79</v>
      </c>
      <c r="AY366" s="184" t="s">
        <v>143</v>
      </c>
    </row>
    <row r="367" spans="2:51" s="12" customFormat="1" ht="11.25">
      <c r="B367" s="153"/>
      <c r="D367" s="147" t="s">
        <v>216</v>
      </c>
      <c r="E367" s="154" t="s">
        <v>3</v>
      </c>
      <c r="F367" s="155" t="s">
        <v>858</v>
      </c>
      <c r="H367" s="154" t="s">
        <v>3</v>
      </c>
      <c r="I367" s="156"/>
      <c r="L367" s="153"/>
      <c r="M367" s="157"/>
      <c r="T367" s="158"/>
      <c r="AT367" s="154" t="s">
        <v>216</v>
      </c>
      <c r="AU367" s="154" t="s">
        <v>89</v>
      </c>
      <c r="AV367" s="12" t="s">
        <v>87</v>
      </c>
      <c r="AW367" s="12" t="s">
        <v>40</v>
      </c>
      <c r="AX367" s="12" t="s">
        <v>79</v>
      </c>
      <c r="AY367" s="154" t="s">
        <v>143</v>
      </c>
    </row>
    <row r="368" spans="2:51" s="13" customFormat="1" ht="11.25">
      <c r="B368" s="159"/>
      <c r="D368" s="147" t="s">
        <v>216</v>
      </c>
      <c r="E368" s="160" t="s">
        <v>3</v>
      </c>
      <c r="F368" s="161" t="s">
        <v>865</v>
      </c>
      <c r="H368" s="162">
        <v>1</v>
      </c>
      <c r="I368" s="163"/>
      <c r="L368" s="159"/>
      <c r="M368" s="164"/>
      <c r="T368" s="165"/>
      <c r="AT368" s="160" t="s">
        <v>216</v>
      </c>
      <c r="AU368" s="160" t="s">
        <v>89</v>
      </c>
      <c r="AV368" s="13" t="s">
        <v>89</v>
      </c>
      <c r="AW368" s="13" t="s">
        <v>40</v>
      </c>
      <c r="AX368" s="13" t="s">
        <v>79</v>
      </c>
      <c r="AY368" s="160" t="s">
        <v>143</v>
      </c>
    </row>
    <row r="369" spans="2:65" s="15" customFormat="1" ht="11.25">
      <c r="B369" s="183"/>
      <c r="D369" s="147" t="s">
        <v>216</v>
      </c>
      <c r="E369" s="184" t="s">
        <v>3</v>
      </c>
      <c r="F369" s="185" t="s">
        <v>393</v>
      </c>
      <c r="H369" s="186">
        <v>1</v>
      </c>
      <c r="I369" s="187"/>
      <c r="L369" s="183"/>
      <c r="M369" s="188"/>
      <c r="T369" s="189"/>
      <c r="AT369" s="184" t="s">
        <v>216</v>
      </c>
      <c r="AU369" s="184" t="s">
        <v>89</v>
      </c>
      <c r="AV369" s="15" t="s">
        <v>161</v>
      </c>
      <c r="AW369" s="15" t="s">
        <v>40</v>
      </c>
      <c r="AX369" s="15" t="s">
        <v>79</v>
      </c>
      <c r="AY369" s="184" t="s">
        <v>143</v>
      </c>
    </row>
    <row r="370" spans="2:65" s="14" customFormat="1" ht="11.25">
      <c r="B370" s="166"/>
      <c r="D370" s="147" t="s">
        <v>216</v>
      </c>
      <c r="E370" s="167" t="s">
        <v>3</v>
      </c>
      <c r="F370" s="168" t="s">
        <v>219</v>
      </c>
      <c r="H370" s="169">
        <v>9</v>
      </c>
      <c r="I370" s="170"/>
      <c r="L370" s="166"/>
      <c r="M370" s="171"/>
      <c r="T370" s="172"/>
      <c r="AT370" s="167" t="s">
        <v>216</v>
      </c>
      <c r="AU370" s="167" t="s">
        <v>89</v>
      </c>
      <c r="AV370" s="14" t="s">
        <v>169</v>
      </c>
      <c r="AW370" s="14" t="s">
        <v>40</v>
      </c>
      <c r="AX370" s="14" t="s">
        <v>87</v>
      </c>
      <c r="AY370" s="167" t="s">
        <v>143</v>
      </c>
    </row>
    <row r="371" spans="2:65" s="1" customFormat="1" ht="16.5" customHeight="1">
      <c r="B371" s="129"/>
      <c r="C371" s="173" t="s">
        <v>480</v>
      </c>
      <c r="D371" s="173" t="s">
        <v>304</v>
      </c>
      <c r="E371" s="174" t="s">
        <v>866</v>
      </c>
      <c r="F371" s="175" t="s">
        <v>867</v>
      </c>
      <c r="G371" s="176" t="s">
        <v>478</v>
      </c>
      <c r="H371" s="177">
        <v>1</v>
      </c>
      <c r="I371" s="178"/>
      <c r="J371" s="179">
        <f>ROUND(I371*H371,2)</f>
        <v>0</v>
      </c>
      <c r="K371" s="175" t="s">
        <v>150</v>
      </c>
      <c r="L371" s="180"/>
      <c r="M371" s="181" t="s">
        <v>3</v>
      </c>
      <c r="N371" s="182" t="s">
        <v>50</v>
      </c>
      <c r="P371" s="139">
        <f>O371*H371</f>
        <v>0</v>
      </c>
      <c r="Q371" s="139">
        <v>2.8000000000000001E-2</v>
      </c>
      <c r="R371" s="139">
        <f>Q371*H371</f>
        <v>2.8000000000000001E-2</v>
      </c>
      <c r="S371" s="139">
        <v>0</v>
      </c>
      <c r="T371" s="140">
        <f>S371*H371</f>
        <v>0</v>
      </c>
      <c r="AR371" s="141" t="s">
        <v>258</v>
      </c>
      <c r="AT371" s="141" t="s">
        <v>304</v>
      </c>
      <c r="AU371" s="141" t="s">
        <v>89</v>
      </c>
      <c r="AY371" s="18" t="s">
        <v>143</v>
      </c>
      <c r="BE371" s="142">
        <f>IF(N371="základní",J371,0)</f>
        <v>0</v>
      </c>
      <c r="BF371" s="142">
        <f>IF(N371="snížená",J371,0)</f>
        <v>0</v>
      </c>
      <c r="BG371" s="142">
        <f>IF(N371="zákl. přenesená",J371,0)</f>
        <v>0</v>
      </c>
      <c r="BH371" s="142">
        <f>IF(N371="sníž. přenesená",J371,0)</f>
        <v>0</v>
      </c>
      <c r="BI371" s="142">
        <f>IF(N371="nulová",J371,0)</f>
        <v>0</v>
      </c>
      <c r="BJ371" s="18" t="s">
        <v>87</v>
      </c>
      <c r="BK371" s="142">
        <f>ROUND(I371*H371,2)</f>
        <v>0</v>
      </c>
      <c r="BL371" s="18" t="s">
        <v>169</v>
      </c>
      <c r="BM371" s="141" t="s">
        <v>868</v>
      </c>
    </row>
    <row r="372" spans="2:65" s="1" customFormat="1" ht="19.5">
      <c r="B372" s="34"/>
      <c r="D372" s="147" t="s">
        <v>165</v>
      </c>
      <c r="F372" s="148" t="s">
        <v>869</v>
      </c>
      <c r="I372" s="145"/>
      <c r="L372" s="34"/>
      <c r="M372" s="146"/>
      <c r="T372" s="55"/>
      <c r="AT372" s="18" t="s">
        <v>165</v>
      </c>
      <c r="AU372" s="18" t="s">
        <v>89</v>
      </c>
    </row>
    <row r="373" spans="2:65" s="13" customFormat="1" ht="11.25">
      <c r="B373" s="159"/>
      <c r="D373" s="147" t="s">
        <v>216</v>
      </c>
      <c r="E373" s="160" t="s">
        <v>3</v>
      </c>
      <c r="F373" s="161" t="s">
        <v>863</v>
      </c>
      <c r="H373" s="162">
        <v>1</v>
      </c>
      <c r="I373" s="163"/>
      <c r="L373" s="159"/>
      <c r="M373" s="164"/>
      <c r="T373" s="165"/>
      <c r="AT373" s="160" t="s">
        <v>216</v>
      </c>
      <c r="AU373" s="160" t="s">
        <v>89</v>
      </c>
      <c r="AV373" s="13" t="s">
        <v>89</v>
      </c>
      <c r="AW373" s="13" t="s">
        <v>40</v>
      </c>
      <c r="AX373" s="13" t="s">
        <v>79</v>
      </c>
      <c r="AY373" s="160" t="s">
        <v>143</v>
      </c>
    </row>
    <row r="374" spans="2:65" s="14" customFormat="1" ht="11.25">
      <c r="B374" s="166"/>
      <c r="D374" s="147" t="s">
        <v>216</v>
      </c>
      <c r="E374" s="167" t="s">
        <v>3</v>
      </c>
      <c r="F374" s="168" t="s">
        <v>219</v>
      </c>
      <c r="H374" s="169">
        <v>1</v>
      </c>
      <c r="I374" s="170"/>
      <c r="L374" s="166"/>
      <c r="M374" s="171"/>
      <c r="T374" s="172"/>
      <c r="AT374" s="167" t="s">
        <v>216</v>
      </c>
      <c r="AU374" s="167" t="s">
        <v>89</v>
      </c>
      <c r="AV374" s="14" t="s">
        <v>169</v>
      </c>
      <c r="AW374" s="14" t="s">
        <v>40</v>
      </c>
      <c r="AX374" s="14" t="s">
        <v>87</v>
      </c>
      <c r="AY374" s="167" t="s">
        <v>143</v>
      </c>
    </row>
    <row r="375" spans="2:65" s="1" customFormat="1" ht="16.5" customHeight="1">
      <c r="B375" s="129"/>
      <c r="C375" s="173" t="s">
        <v>484</v>
      </c>
      <c r="D375" s="173" t="s">
        <v>304</v>
      </c>
      <c r="E375" s="174" t="s">
        <v>870</v>
      </c>
      <c r="F375" s="175" t="s">
        <v>871</v>
      </c>
      <c r="G375" s="176" t="s">
        <v>478</v>
      </c>
      <c r="H375" s="177">
        <v>1</v>
      </c>
      <c r="I375" s="178"/>
      <c r="J375" s="179">
        <f>ROUND(I375*H375,2)</f>
        <v>0</v>
      </c>
      <c r="K375" s="175" t="s">
        <v>150</v>
      </c>
      <c r="L375" s="180"/>
      <c r="M375" s="181" t="s">
        <v>3</v>
      </c>
      <c r="N375" s="182" t="s">
        <v>50</v>
      </c>
      <c r="P375" s="139">
        <f>O375*H375</f>
        <v>0</v>
      </c>
      <c r="Q375" s="139">
        <v>0.04</v>
      </c>
      <c r="R375" s="139">
        <f>Q375*H375</f>
        <v>0.04</v>
      </c>
      <c r="S375" s="139">
        <v>0</v>
      </c>
      <c r="T375" s="140">
        <f>S375*H375</f>
        <v>0</v>
      </c>
      <c r="AR375" s="141" t="s">
        <v>258</v>
      </c>
      <c r="AT375" s="141" t="s">
        <v>304</v>
      </c>
      <c r="AU375" s="141" t="s">
        <v>89</v>
      </c>
      <c r="AY375" s="18" t="s">
        <v>143</v>
      </c>
      <c r="BE375" s="142">
        <f>IF(N375="základní",J375,0)</f>
        <v>0</v>
      </c>
      <c r="BF375" s="142">
        <f>IF(N375="snížená",J375,0)</f>
        <v>0</v>
      </c>
      <c r="BG375" s="142">
        <f>IF(N375="zákl. přenesená",J375,0)</f>
        <v>0</v>
      </c>
      <c r="BH375" s="142">
        <f>IF(N375="sníž. přenesená",J375,0)</f>
        <v>0</v>
      </c>
      <c r="BI375" s="142">
        <f>IF(N375="nulová",J375,0)</f>
        <v>0</v>
      </c>
      <c r="BJ375" s="18" t="s">
        <v>87</v>
      </c>
      <c r="BK375" s="142">
        <f>ROUND(I375*H375,2)</f>
        <v>0</v>
      </c>
      <c r="BL375" s="18" t="s">
        <v>169</v>
      </c>
      <c r="BM375" s="141" t="s">
        <v>872</v>
      </c>
    </row>
    <row r="376" spans="2:65" s="1" customFormat="1" ht="19.5">
      <c r="B376" s="34"/>
      <c r="D376" s="147" t="s">
        <v>165</v>
      </c>
      <c r="F376" s="148" t="s">
        <v>869</v>
      </c>
      <c r="I376" s="145"/>
      <c r="L376" s="34"/>
      <c r="M376" s="146"/>
      <c r="T376" s="55"/>
      <c r="AT376" s="18" t="s">
        <v>165</v>
      </c>
      <c r="AU376" s="18" t="s">
        <v>89</v>
      </c>
    </row>
    <row r="377" spans="2:65" s="13" customFormat="1" ht="11.25">
      <c r="B377" s="159"/>
      <c r="D377" s="147" t="s">
        <v>216</v>
      </c>
      <c r="E377" s="160" t="s">
        <v>3</v>
      </c>
      <c r="F377" s="161" t="s">
        <v>864</v>
      </c>
      <c r="H377" s="162">
        <v>1</v>
      </c>
      <c r="I377" s="163"/>
      <c r="L377" s="159"/>
      <c r="M377" s="164"/>
      <c r="T377" s="165"/>
      <c r="AT377" s="160" t="s">
        <v>216</v>
      </c>
      <c r="AU377" s="160" t="s">
        <v>89</v>
      </c>
      <c r="AV377" s="13" t="s">
        <v>89</v>
      </c>
      <c r="AW377" s="13" t="s">
        <v>40</v>
      </c>
      <c r="AX377" s="13" t="s">
        <v>79</v>
      </c>
      <c r="AY377" s="160" t="s">
        <v>143</v>
      </c>
    </row>
    <row r="378" spans="2:65" s="14" customFormat="1" ht="11.25">
      <c r="B378" s="166"/>
      <c r="D378" s="147" t="s">
        <v>216</v>
      </c>
      <c r="E378" s="167" t="s">
        <v>3</v>
      </c>
      <c r="F378" s="168" t="s">
        <v>219</v>
      </c>
      <c r="H378" s="169">
        <v>1</v>
      </c>
      <c r="I378" s="170"/>
      <c r="L378" s="166"/>
      <c r="M378" s="171"/>
      <c r="T378" s="172"/>
      <c r="AT378" s="167" t="s">
        <v>216</v>
      </c>
      <c r="AU378" s="167" t="s">
        <v>89</v>
      </c>
      <c r="AV378" s="14" t="s">
        <v>169</v>
      </c>
      <c r="AW378" s="14" t="s">
        <v>40</v>
      </c>
      <c r="AX378" s="14" t="s">
        <v>87</v>
      </c>
      <c r="AY378" s="167" t="s">
        <v>143</v>
      </c>
    </row>
    <row r="379" spans="2:65" s="1" customFormat="1" ht="16.5" customHeight="1">
      <c r="B379" s="129"/>
      <c r="C379" s="173" t="s">
        <v>486</v>
      </c>
      <c r="D379" s="173" t="s">
        <v>304</v>
      </c>
      <c r="E379" s="174" t="s">
        <v>873</v>
      </c>
      <c r="F379" s="175" t="s">
        <v>874</v>
      </c>
      <c r="G379" s="176" t="s">
        <v>478</v>
      </c>
      <c r="H379" s="177">
        <v>1</v>
      </c>
      <c r="I379" s="178"/>
      <c r="J379" s="179">
        <f>ROUND(I379*H379,2)</f>
        <v>0</v>
      </c>
      <c r="K379" s="175" t="s">
        <v>150</v>
      </c>
      <c r="L379" s="180"/>
      <c r="M379" s="181" t="s">
        <v>3</v>
      </c>
      <c r="N379" s="182" t="s">
        <v>50</v>
      </c>
      <c r="P379" s="139">
        <f>O379*H379</f>
        <v>0</v>
      </c>
      <c r="Q379" s="139">
        <v>5.0999999999999997E-2</v>
      </c>
      <c r="R379" s="139">
        <f>Q379*H379</f>
        <v>5.0999999999999997E-2</v>
      </c>
      <c r="S379" s="139">
        <v>0</v>
      </c>
      <c r="T379" s="140">
        <f>S379*H379</f>
        <v>0</v>
      </c>
      <c r="AR379" s="141" t="s">
        <v>258</v>
      </c>
      <c r="AT379" s="141" t="s">
        <v>304</v>
      </c>
      <c r="AU379" s="141" t="s">
        <v>89</v>
      </c>
      <c r="AY379" s="18" t="s">
        <v>143</v>
      </c>
      <c r="BE379" s="142">
        <f>IF(N379="základní",J379,0)</f>
        <v>0</v>
      </c>
      <c r="BF379" s="142">
        <f>IF(N379="snížená",J379,0)</f>
        <v>0</v>
      </c>
      <c r="BG379" s="142">
        <f>IF(N379="zákl. přenesená",J379,0)</f>
        <v>0</v>
      </c>
      <c r="BH379" s="142">
        <f>IF(N379="sníž. přenesená",J379,0)</f>
        <v>0</v>
      </c>
      <c r="BI379" s="142">
        <f>IF(N379="nulová",J379,0)</f>
        <v>0</v>
      </c>
      <c r="BJ379" s="18" t="s">
        <v>87</v>
      </c>
      <c r="BK379" s="142">
        <f>ROUND(I379*H379,2)</f>
        <v>0</v>
      </c>
      <c r="BL379" s="18" t="s">
        <v>169</v>
      </c>
      <c r="BM379" s="141" t="s">
        <v>875</v>
      </c>
    </row>
    <row r="380" spans="2:65" s="1" customFormat="1" ht="19.5">
      <c r="B380" s="34"/>
      <c r="D380" s="147" t="s">
        <v>165</v>
      </c>
      <c r="F380" s="148" t="s">
        <v>869</v>
      </c>
      <c r="I380" s="145"/>
      <c r="L380" s="34"/>
      <c r="M380" s="146"/>
      <c r="T380" s="55"/>
      <c r="AT380" s="18" t="s">
        <v>165</v>
      </c>
      <c r="AU380" s="18" t="s">
        <v>89</v>
      </c>
    </row>
    <row r="381" spans="2:65" s="13" customFormat="1" ht="11.25">
      <c r="B381" s="159"/>
      <c r="D381" s="147" t="s">
        <v>216</v>
      </c>
      <c r="E381" s="160" t="s">
        <v>3</v>
      </c>
      <c r="F381" s="161" t="s">
        <v>865</v>
      </c>
      <c r="H381" s="162">
        <v>1</v>
      </c>
      <c r="I381" s="163"/>
      <c r="L381" s="159"/>
      <c r="M381" s="164"/>
      <c r="T381" s="165"/>
      <c r="AT381" s="160" t="s">
        <v>216</v>
      </c>
      <c r="AU381" s="160" t="s">
        <v>89</v>
      </c>
      <c r="AV381" s="13" t="s">
        <v>89</v>
      </c>
      <c r="AW381" s="13" t="s">
        <v>40</v>
      </c>
      <c r="AX381" s="13" t="s">
        <v>79</v>
      </c>
      <c r="AY381" s="160" t="s">
        <v>143</v>
      </c>
    </row>
    <row r="382" spans="2:65" s="14" customFormat="1" ht="11.25">
      <c r="B382" s="166"/>
      <c r="D382" s="147" t="s">
        <v>216</v>
      </c>
      <c r="E382" s="167" t="s">
        <v>3</v>
      </c>
      <c r="F382" s="168" t="s">
        <v>219</v>
      </c>
      <c r="H382" s="169">
        <v>1</v>
      </c>
      <c r="I382" s="170"/>
      <c r="L382" s="166"/>
      <c r="M382" s="171"/>
      <c r="T382" s="172"/>
      <c r="AT382" s="167" t="s">
        <v>216</v>
      </c>
      <c r="AU382" s="167" t="s">
        <v>89</v>
      </c>
      <c r="AV382" s="14" t="s">
        <v>169</v>
      </c>
      <c r="AW382" s="14" t="s">
        <v>40</v>
      </c>
      <c r="AX382" s="14" t="s">
        <v>87</v>
      </c>
      <c r="AY382" s="167" t="s">
        <v>143</v>
      </c>
    </row>
    <row r="383" spans="2:65" s="1" customFormat="1" ht="16.5" customHeight="1">
      <c r="B383" s="129"/>
      <c r="C383" s="173" t="s">
        <v>489</v>
      </c>
      <c r="D383" s="173" t="s">
        <v>304</v>
      </c>
      <c r="E383" s="174" t="s">
        <v>876</v>
      </c>
      <c r="F383" s="175" t="s">
        <v>877</v>
      </c>
      <c r="G383" s="176" t="s">
        <v>478</v>
      </c>
      <c r="H383" s="177">
        <v>3</v>
      </c>
      <c r="I383" s="178"/>
      <c r="J383" s="179">
        <f>ROUND(I383*H383,2)</f>
        <v>0</v>
      </c>
      <c r="K383" s="175" t="s">
        <v>150</v>
      </c>
      <c r="L383" s="180"/>
      <c r="M383" s="181" t="s">
        <v>3</v>
      </c>
      <c r="N383" s="182" t="s">
        <v>50</v>
      </c>
      <c r="P383" s="139">
        <f>O383*H383</f>
        <v>0</v>
      </c>
      <c r="Q383" s="139">
        <v>3.2000000000000001E-2</v>
      </c>
      <c r="R383" s="139">
        <f>Q383*H383</f>
        <v>9.6000000000000002E-2</v>
      </c>
      <c r="S383" s="139">
        <v>0</v>
      </c>
      <c r="T383" s="140">
        <f>S383*H383</f>
        <v>0</v>
      </c>
      <c r="AR383" s="141" t="s">
        <v>258</v>
      </c>
      <c r="AT383" s="141" t="s">
        <v>304</v>
      </c>
      <c r="AU383" s="141" t="s">
        <v>89</v>
      </c>
      <c r="AY383" s="18" t="s">
        <v>143</v>
      </c>
      <c r="BE383" s="142">
        <f>IF(N383="základní",J383,0)</f>
        <v>0</v>
      </c>
      <c r="BF383" s="142">
        <f>IF(N383="snížená",J383,0)</f>
        <v>0</v>
      </c>
      <c r="BG383" s="142">
        <f>IF(N383="zákl. přenesená",J383,0)</f>
        <v>0</v>
      </c>
      <c r="BH383" s="142">
        <f>IF(N383="sníž. přenesená",J383,0)</f>
        <v>0</v>
      </c>
      <c r="BI383" s="142">
        <f>IF(N383="nulová",J383,0)</f>
        <v>0</v>
      </c>
      <c r="BJ383" s="18" t="s">
        <v>87</v>
      </c>
      <c r="BK383" s="142">
        <f>ROUND(I383*H383,2)</f>
        <v>0</v>
      </c>
      <c r="BL383" s="18" t="s">
        <v>169</v>
      </c>
      <c r="BM383" s="141" t="s">
        <v>878</v>
      </c>
    </row>
    <row r="384" spans="2:65" s="1" customFormat="1" ht="19.5">
      <c r="B384" s="34"/>
      <c r="D384" s="147" t="s">
        <v>165</v>
      </c>
      <c r="F384" s="148" t="s">
        <v>879</v>
      </c>
      <c r="I384" s="145"/>
      <c r="L384" s="34"/>
      <c r="M384" s="146"/>
      <c r="T384" s="55"/>
      <c r="AT384" s="18" t="s">
        <v>165</v>
      </c>
      <c r="AU384" s="18" t="s">
        <v>89</v>
      </c>
    </row>
    <row r="385" spans="2:65" s="12" customFormat="1" ht="11.25">
      <c r="B385" s="153"/>
      <c r="D385" s="147" t="s">
        <v>216</v>
      </c>
      <c r="E385" s="154" t="s">
        <v>3</v>
      </c>
      <c r="F385" s="155" t="s">
        <v>854</v>
      </c>
      <c r="H385" s="154" t="s">
        <v>3</v>
      </c>
      <c r="I385" s="156"/>
      <c r="L385" s="153"/>
      <c r="M385" s="157"/>
      <c r="T385" s="158"/>
      <c r="AT385" s="154" t="s">
        <v>216</v>
      </c>
      <c r="AU385" s="154" t="s">
        <v>89</v>
      </c>
      <c r="AV385" s="12" t="s">
        <v>87</v>
      </c>
      <c r="AW385" s="12" t="s">
        <v>40</v>
      </c>
      <c r="AX385" s="12" t="s">
        <v>79</v>
      </c>
      <c r="AY385" s="154" t="s">
        <v>143</v>
      </c>
    </row>
    <row r="386" spans="2:65" s="13" customFormat="1" ht="11.25">
      <c r="B386" s="159"/>
      <c r="D386" s="147" t="s">
        <v>216</v>
      </c>
      <c r="E386" s="160" t="s">
        <v>3</v>
      </c>
      <c r="F386" s="161" t="s">
        <v>855</v>
      </c>
      <c r="H386" s="162">
        <v>1</v>
      </c>
      <c r="I386" s="163"/>
      <c r="L386" s="159"/>
      <c r="M386" s="164"/>
      <c r="T386" s="165"/>
      <c r="AT386" s="160" t="s">
        <v>216</v>
      </c>
      <c r="AU386" s="160" t="s">
        <v>89</v>
      </c>
      <c r="AV386" s="13" t="s">
        <v>89</v>
      </c>
      <c r="AW386" s="13" t="s">
        <v>40</v>
      </c>
      <c r="AX386" s="13" t="s">
        <v>79</v>
      </c>
      <c r="AY386" s="160" t="s">
        <v>143</v>
      </c>
    </row>
    <row r="387" spans="2:65" s="13" customFormat="1" ht="11.25">
      <c r="B387" s="159"/>
      <c r="D387" s="147" t="s">
        <v>216</v>
      </c>
      <c r="E387" s="160" t="s">
        <v>3</v>
      </c>
      <c r="F387" s="161" t="s">
        <v>856</v>
      </c>
      <c r="H387" s="162">
        <v>1</v>
      </c>
      <c r="I387" s="163"/>
      <c r="L387" s="159"/>
      <c r="M387" s="164"/>
      <c r="T387" s="165"/>
      <c r="AT387" s="160" t="s">
        <v>216</v>
      </c>
      <c r="AU387" s="160" t="s">
        <v>89</v>
      </c>
      <c r="AV387" s="13" t="s">
        <v>89</v>
      </c>
      <c r="AW387" s="13" t="s">
        <v>40</v>
      </c>
      <c r="AX387" s="13" t="s">
        <v>79</v>
      </c>
      <c r="AY387" s="160" t="s">
        <v>143</v>
      </c>
    </row>
    <row r="388" spans="2:65" s="13" customFormat="1" ht="11.25">
      <c r="B388" s="159"/>
      <c r="D388" s="147" t="s">
        <v>216</v>
      </c>
      <c r="E388" s="160" t="s">
        <v>3</v>
      </c>
      <c r="F388" s="161" t="s">
        <v>857</v>
      </c>
      <c r="H388" s="162">
        <v>1</v>
      </c>
      <c r="I388" s="163"/>
      <c r="L388" s="159"/>
      <c r="M388" s="164"/>
      <c r="T388" s="165"/>
      <c r="AT388" s="160" t="s">
        <v>216</v>
      </c>
      <c r="AU388" s="160" t="s">
        <v>89</v>
      </c>
      <c r="AV388" s="13" t="s">
        <v>89</v>
      </c>
      <c r="AW388" s="13" t="s">
        <v>40</v>
      </c>
      <c r="AX388" s="13" t="s">
        <v>79</v>
      </c>
      <c r="AY388" s="160" t="s">
        <v>143</v>
      </c>
    </row>
    <row r="389" spans="2:65" s="14" customFormat="1" ht="11.25">
      <c r="B389" s="166"/>
      <c r="D389" s="147" t="s">
        <v>216</v>
      </c>
      <c r="E389" s="167" t="s">
        <v>3</v>
      </c>
      <c r="F389" s="168" t="s">
        <v>219</v>
      </c>
      <c r="H389" s="169">
        <v>3</v>
      </c>
      <c r="I389" s="170"/>
      <c r="L389" s="166"/>
      <c r="M389" s="171"/>
      <c r="T389" s="172"/>
      <c r="AT389" s="167" t="s">
        <v>216</v>
      </c>
      <c r="AU389" s="167" t="s">
        <v>89</v>
      </c>
      <c r="AV389" s="14" t="s">
        <v>169</v>
      </c>
      <c r="AW389" s="14" t="s">
        <v>40</v>
      </c>
      <c r="AX389" s="14" t="s">
        <v>87</v>
      </c>
      <c r="AY389" s="167" t="s">
        <v>143</v>
      </c>
    </row>
    <row r="390" spans="2:65" s="1" customFormat="1" ht="16.5" customHeight="1">
      <c r="B390" s="129"/>
      <c r="C390" s="173" t="s">
        <v>880</v>
      </c>
      <c r="D390" s="173" t="s">
        <v>304</v>
      </c>
      <c r="E390" s="174" t="s">
        <v>881</v>
      </c>
      <c r="F390" s="175" t="s">
        <v>882</v>
      </c>
      <c r="G390" s="176" t="s">
        <v>478</v>
      </c>
      <c r="H390" s="177">
        <v>2</v>
      </c>
      <c r="I390" s="178"/>
      <c r="J390" s="179">
        <f>ROUND(I390*H390,2)</f>
        <v>0</v>
      </c>
      <c r="K390" s="175" t="s">
        <v>150</v>
      </c>
      <c r="L390" s="180"/>
      <c r="M390" s="181" t="s">
        <v>3</v>
      </c>
      <c r="N390" s="182" t="s">
        <v>50</v>
      </c>
      <c r="P390" s="139">
        <f>O390*H390</f>
        <v>0</v>
      </c>
      <c r="Q390" s="139">
        <v>4.1000000000000002E-2</v>
      </c>
      <c r="R390" s="139">
        <f>Q390*H390</f>
        <v>8.2000000000000003E-2</v>
      </c>
      <c r="S390" s="139">
        <v>0</v>
      </c>
      <c r="T390" s="140">
        <f>S390*H390</f>
        <v>0</v>
      </c>
      <c r="AR390" s="141" t="s">
        <v>258</v>
      </c>
      <c r="AT390" s="141" t="s">
        <v>304</v>
      </c>
      <c r="AU390" s="141" t="s">
        <v>89</v>
      </c>
      <c r="AY390" s="18" t="s">
        <v>143</v>
      </c>
      <c r="BE390" s="142">
        <f>IF(N390="základní",J390,0)</f>
        <v>0</v>
      </c>
      <c r="BF390" s="142">
        <f>IF(N390="snížená",J390,0)</f>
        <v>0</v>
      </c>
      <c r="BG390" s="142">
        <f>IF(N390="zákl. přenesená",J390,0)</f>
        <v>0</v>
      </c>
      <c r="BH390" s="142">
        <f>IF(N390="sníž. přenesená",J390,0)</f>
        <v>0</v>
      </c>
      <c r="BI390" s="142">
        <f>IF(N390="nulová",J390,0)</f>
        <v>0</v>
      </c>
      <c r="BJ390" s="18" t="s">
        <v>87</v>
      </c>
      <c r="BK390" s="142">
        <f>ROUND(I390*H390,2)</f>
        <v>0</v>
      </c>
      <c r="BL390" s="18" t="s">
        <v>169</v>
      </c>
      <c r="BM390" s="141" t="s">
        <v>883</v>
      </c>
    </row>
    <row r="391" spans="2:65" s="1" customFormat="1" ht="19.5">
      <c r="B391" s="34"/>
      <c r="D391" s="147" t="s">
        <v>165</v>
      </c>
      <c r="F391" s="148" t="s">
        <v>879</v>
      </c>
      <c r="I391" s="145"/>
      <c r="L391" s="34"/>
      <c r="M391" s="146"/>
      <c r="T391" s="55"/>
      <c r="AT391" s="18" t="s">
        <v>165</v>
      </c>
      <c r="AU391" s="18" t="s">
        <v>89</v>
      </c>
    </row>
    <row r="392" spans="2:65" s="13" customFormat="1" ht="11.25">
      <c r="B392" s="159"/>
      <c r="D392" s="147" t="s">
        <v>216</v>
      </c>
      <c r="E392" s="160" t="s">
        <v>3</v>
      </c>
      <c r="F392" s="161" t="s">
        <v>859</v>
      </c>
      <c r="H392" s="162">
        <v>2</v>
      </c>
      <c r="I392" s="163"/>
      <c r="L392" s="159"/>
      <c r="M392" s="164"/>
      <c r="T392" s="165"/>
      <c r="AT392" s="160" t="s">
        <v>216</v>
      </c>
      <c r="AU392" s="160" t="s">
        <v>89</v>
      </c>
      <c r="AV392" s="13" t="s">
        <v>89</v>
      </c>
      <c r="AW392" s="13" t="s">
        <v>40</v>
      </c>
      <c r="AX392" s="13" t="s">
        <v>79</v>
      </c>
      <c r="AY392" s="160" t="s">
        <v>143</v>
      </c>
    </row>
    <row r="393" spans="2:65" s="14" customFormat="1" ht="11.25">
      <c r="B393" s="166"/>
      <c r="D393" s="147" t="s">
        <v>216</v>
      </c>
      <c r="E393" s="167" t="s">
        <v>3</v>
      </c>
      <c r="F393" s="168" t="s">
        <v>219</v>
      </c>
      <c r="H393" s="169">
        <v>2</v>
      </c>
      <c r="I393" s="170"/>
      <c r="L393" s="166"/>
      <c r="M393" s="171"/>
      <c r="T393" s="172"/>
      <c r="AT393" s="167" t="s">
        <v>216</v>
      </c>
      <c r="AU393" s="167" t="s">
        <v>89</v>
      </c>
      <c r="AV393" s="14" t="s">
        <v>169</v>
      </c>
      <c r="AW393" s="14" t="s">
        <v>40</v>
      </c>
      <c r="AX393" s="14" t="s">
        <v>87</v>
      </c>
      <c r="AY393" s="167" t="s">
        <v>143</v>
      </c>
    </row>
    <row r="394" spans="2:65" s="1" customFormat="1" ht="16.5" customHeight="1">
      <c r="B394" s="129"/>
      <c r="C394" s="173" t="s">
        <v>884</v>
      </c>
      <c r="D394" s="173" t="s">
        <v>304</v>
      </c>
      <c r="E394" s="174" t="s">
        <v>885</v>
      </c>
      <c r="F394" s="175" t="s">
        <v>886</v>
      </c>
      <c r="G394" s="176" t="s">
        <v>478</v>
      </c>
      <c r="H394" s="177">
        <v>1</v>
      </c>
      <c r="I394" s="178"/>
      <c r="J394" s="179">
        <f>ROUND(I394*H394,2)</f>
        <v>0</v>
      </c>
      <c r="K394" s="175" t="s">
        <v>150</v>
      </c>
      <c r="L394" s="180"/>
      <c r="M394" s="181" t="s">
        <v>3</v>
      </c>
      <c r="N394" s="182" t="s">
        <v>50</v>
      </c>
      <c r="P394" s="139">
        <f>O394*H394</f>
        <v>0</v>
      </c>
      <c r="Q394" s="139">
        <v>5.2999999999999999E-2</v>
      </c>
      <c r="R394" s="139">
        <f>Q394*H394</f>
        <v>5.2999999999999999E-2</v>
      </c>
      <c r="S394" s="139">
        <v>0</v>
      </c>
      <c r="T394" s="140">
        <f>S394*H394</f>
        <v>0</v>
      </c>
      <c r="AR394" s="141" t="s">
        <v>258</v>
      </c>
      <c r="AT394" s="141" t="s">
        <v>304</v>
      </c>
      <c r="AU394" s="141" t="s">
        <v>89</v>
      </c>
      <c r="AY394" s="18" t="s">
        <v>143</v>
      </c>
      <c r="BE394" s="142">
        <f>IF(N394="základní",J394,0)</f>
        <v>0</v>
      </c>
      <c r="BF394" s="142">
        <f>IF(N394="snížená",J394,0)</f>
        <v>0</v>
      </c>
      <c r="BG394" s="142">
        <f>IF(N394="zákl. přenesená",J394,0)</f>
        <v>0</v>
      </c>
      <c r="BH394" s="142">
        <f>IF(N394="sníž. přenesená",J394,0)</f>
        <v>0</v>
      </c>
      <c r="BI394" s="142">
        <f>IF(N394="nulová",J394,0)</f>
        <v>0</v>
      </c>
      <c r="BJ394" s="18" t="s">
        <v>87</v>
      </c>
      <c r="BK394" s="142">
        <f>ROUND(I394*H394,2)</f>
        <v>0</v>
      </c>
      <c r="BL394" s="18" t="s">
        <v>169</v>
      </c>
      <c r="BM394" s="141" t="s">
        <v>887</v>
      </c>
    </row>
    <row r="395" spans="2:65" s="1" customFormat="1" ht="19.5">
      <c r="B395" s="34"/>
      <c r="D395" s="147" t="s">
        <v>165</v>
      </c>
      <c r="F395" s="148" t="s">
        <v>879</v>
      </c>
      <c r="I395" s="145"/>
      <c r="L395" s="34"/>
      <c r="M395" s="146"/>
      <c r="T395" s="55"/>
      <c r="AT395" s="18" t="s">
        <v>165</v>
      </c>
      <c r="AU395" s="18" t="s">
        <v>89</v>
      </c>
    </row>
    <row r="396" spans="2:65" s="13" customFormat="1" ht="11.25">
      <c r="B396" s="159"/>
      <c r="D396" s="147" t="s">
        <v>216</v>
      </c>
      <c r="E396" s="160" t="s">
        <v>3</v>
      </c>
      <c r="F396" s="161" t="s">
        <v>857</v>
      </c>
      <c r="H396" s="162">
        <v>1</v>
      </c>
      <c r="I396" s="163"/>
      <c r="L396" s="159"/>
      <c r="M396" s="164"/>
      <c r="T396" s="165"/>
      <c r="AT396" s="160" t="s">
        <v>216</v>
      </c>
      <c r="AU396" s="160" t="s">
        <v>89</v>
      </c>
      <c r="AV396" s="13" t="s">
        <v>89</v>
      </c>
      <c r="AW396" s="13" t="s">
        <v>40</v>
      </c>
      <c r="AX396" s="13" t="s">
        <v>79</v>
      </c>
      <c r="AY396" s="160" t="s">
        <v>143</v>
      </c>
    </row>
    <row r="397" spans="2:65" s="14" customFormat="1" ht="11.25">
      <c r="B397" s="166"/>
      <c r="D397" s="147" t="s">
        <v>216</v>
      </c>
      <c r="E397" s="167" t="s">
        <v>3</v>
      </c>
      <c r="F397" s="168" t="s">
        <v>219</v>
      </c>
      <c r="H397" s="169">
        <v>1</v>
      </c>
      <c r="I397" s="170"/>
      <c r="L397" s="166"/>
      <c r="M397" s="171"/>
      <c r="T397" s="172"/>
      <c r="AT397" s="167" t="s">
        <v>216</v>
      </c>
      <c r="AU397" s="167" t="s">
        <v>89</v>
      </c>
      <c r="AV397" s="14" t="s">
        <v>169</v>
      </c>
      <c r="AW397" s="14" t="s">
        <v>40</v>
      </c>
      <c r="AX397" s="14" t="s">
        <v>87</v>
      </c>
      <c r="AY397" s="167" t="s">
        <v>143</v>
      </c>
    </row>
    <row r="398" spans="2:65" s="1" customFormat="1" ht="16.5" customHeight="1">
      <c r="B398" s="129"/>
      <c r="C398" s="173" t="s">
        <v>888</v>
      </c>
      <c r="D398" s="173" t="s">
        <v>304</v>
      </c>
      <c r="E398" s="174" t="s">
        <v>889</v>
      </c>
      <c r="F398" s="175" t="s">
        <v>890</v>
      </c>
      <c r="G398" s="176" t="s">
        <v>478</v>
      </c>
      <c r="H398" s="177">
        <v>9</v>
      </c>
      <c r="I398" s="178"/>
      <c r="J398" s="179">
        <f>ROUND(I398*H398,2)</f>
        <v>0</v>
      </c>
      <c r="K398" s="175" t="s">
        <v>150</v>
      </c>
      <c r="L398" s="180"/>
      <c r="M398" s="181" t="s">
        <v>3</v>
      </c>
      <c r="N398" s="182" t="s">
        <v>50</v>
      </c>
      <c r="P398" s="139">
        <f>O398*H398</f>
        <v>0</v>
      </c>
      <c r="Q398" s="139">
        <v>2E-3</v>
      </c>
      <c r="R398" s="139">
        <f>Q398*H398</f>
        <v>1.8000000000000002E-2</v>
      </c>
      <c r="S398" s="139">
        <v>0</v>
      </c>
      <c r="T398" s="140">
        <f>S398*H398</f>
        <v>0</v>
      </c>
      <c r="AR398" s="141" t="s">
        <v>258</v>
      </c>
      <c r="AT398" s="141" t="s">
        <v>304</v>
      </c>
      <c r="AU398" s="141" t="s">
        <v>89</v>
      </c>
      <c r="AY398" s="18" t="s">
        <v>143</v>
      </c>
      <c r="BE398" s="142">
        <f>IF(N398="základní",J398,0)</f>
        <v>0</v>
      </c>
      <c r="BF398" s="142">
        <f>IF(N398="snížená",J398,0)</f>
        <v>0</v>
      </c>
      <c r="BG398" s="142">
        <f>IF(N398="zákl. přenesená",J398,0)</f>
        <v>0</v>
      </c>
      <c r="BH398" s="142">
        <f>IF(N398="sníž. přenesená",J398,0)</f>
        <v>0</v>
      </c>
      <c r="BI398" s="142">
        <f>IF(N398="nulová",J398,0)</f>
        <v>0</v>
      </c>
      <c r="BJ398" s="18" t="s">
        <v>87</v>
      </c>
      <c r="BK398" s="142">
        <f>ROUND(I398*H398,2)</f>
        <v>0</v>
      </c>
      <c r="BL398" s="18" t="s">
        <v>169</v>
      </c>
      <c r="BM398" s="141" t="s">
        <v>891</v>
      </c>
    </row>
    <row r="399" spans="2:65" s="1" customFormat="1" ht="19.5">
      <c r="B399" s="34"/>
      <c r="D399" s="147" t="s">
        <v>165</v>
      </c>
      <c r="F399" s="148" t="s">
        <v>892</v>
      </c>
      <c r="I399" s="145"/>
      <c r="L399" s="34"/>
      <c r="M399" s="146"/>
      <c r="T399" s="55"/>
      <c r="AT399" s="18" t="s">
        <v>165</v>
      </c>
      <c r="AU399" s="18" t="s">
        <v>89</v>
      </c>
    </row>
    <row r="400" spans="2:65" s="12" customFormat="1" ht="11.25">
      <c r="B400" s="153"/>
      <c r="D400" s="147" t="s">
        <v>216</v>
      </c>
      <c r="E400" s="154" t="s">
        <v>3</v>
      </c>
      <c r="F400" s="155" t="s">
        <v>893</v>
      </c>
      <c r="H400" s="154" t="s">
        <v>3</v>
      </c>
      <c r="I400" s="156"/>
      <c r="L400" s="153"/>
      <c r="M400" s="157"/>
      <c r="T400" s="158"/>
      <c r="AT400" s="154" t="s">
        <v>216</v>
      </c>
      <c r="AU400" s="154" t="s">
        <v>89</v>
      </c>
      <c r="AV400" s="12" t="s">
        <v>87</v>
      </c>
      <c r="AW400" s="12" t="s">
        <v>40</v>
      </c>
      <c r="AX400" s="12" t="s">
        <v>79</v>
      </c>
      <c r="AY400" s="154" t="s">
        <v>143</v>
      </c>
    </row>
    <row r="401" spans="2:65" s="13" customFormat="1" ht="11.25">
      <c r="B401" s="159"/>
      <c r="D401" s="147" t="s">
        <v>216</v>
      </c>
      <c r="E401" s="160" t="s">
        <v>3</v>
      </c>
      <c r="F401" s="161" t="s">
        <v>894</v>
      </c>
      <c r="H401" s="162">
        <v>9</v>
      </c>
      <c r="I401" s="163"/>
      <c r="L401" s="159"/>
      <c r="M401" s="164"/>
      <c r="T401" s="165"/>
      <c r="AT401" s="160" t="s">
        <v>216</v>
      </c>
      <c r="AU401" s="160" t="s">
        <v>89</v>
      </c>
      <c r="AV401" s="13" t="s">
        <v>89</v>
      </c>
      <c r="AW401" s="13" t="s">
        <v>40</v>
      </c>
      <c r="AX401" s="13" t="s">
        <v>79</v>
      </c>
      <c r="AY401" s="160" t="s">
        <v>143</v>
      </c>
    </row>
    <row r="402" spans="2:65" s="14" customFormat="1" ht="11.25">
      <c r="B402" s="166"/>
      <c r="D402" s="147" t="s">
        <v>216</v>
      </c>
      <c r="E402" s="167" t="s">
        <v>3</v>
      </c>
      <c r="F402" s="168" t="s">
        <v>219</v>
      </c>
      <c r="H402" s="169">
        <v>9</v>
      </c>
      <c r="I402" s="170"/>
      <c r="L402" s="166"/>
      <c r="M402" s="171"/>
      <c r="T402" s="172"/>
      <c r="AT402" s="167" t="s">
        <v>216</v>
      </c>
      <c r="AU402" s="167" t="s">
        <v>89</v>
      </c>
      <c r="AV402" s="14" t="s">
        <v>169</v>
      </c>
      <c r="AW402" s="14" t="s">
        <v>40</v>
      </c>
      <c r="AX402" s="14" t="s">
        <v>87</v>
      </c>
      <c r="AY402" s="167" t="s">
        <v>143</v>
      </c>
    </row>
    <row r="403" spans="2:65" s="1" customFormat="1" ht="21.75" customHeight="1">
      <c r="B403" s="129"/>
      <c r="C403" s="130" t="s">
        <v>895</v>
      </c>
      <c r="D403" s="130" t="s">
        <v>146</v>
      </c>
      <c r="E403" s="131" t="s">
        <v>896</v>
      </c>
      <c r="F403" s="132" t="s">
        <v>897</v>
      </c>
      <c r="G403" s="133" t="s">
        <v>478</v>
      </c>
      <c r="H403" s="134">
        <v>12</v>
      </c>
      <c r="I403" s="135"/>
      <c r="J403" s="136">
        <f>ROUND(I403*H403,2)</f>
        <v>0</v>
      </c>
      <c r="K403" s="132" t="s">
        <v>150</v>
      </c>
      <c r="L403" s="34"/>
      <c r="M403" s="137" t="s">
        <v>3</v>
      </c>
      <c r="N403" s="138" t="s">
        <v>50</v>
      </c>
      <c r="P403" s="139">
        <f>O403*H403</f>
        <v>0</v>
      </c>
      <c r="Q403" s="139">
        <v>8.7419999999999998E-2</v>
      </c>
      <c r="R403" s="139">
        <f>Q403*H403</f>
        <v>1.04904</v>
      </c>
      <c r="S403" s="139">
        <v>0</v>
      </c>
      <c r="T403" s="140">
        <f>S403*H403</f>
        <v>0</v>
      </c>
      <c r="AR403" s="141" t="s">
        <v>169</v>
      </c>
      <c r="AT403" s="141" t="s">
        <v>146</v>
      </c>
      <c r="AU403" s="141" t="s">
        <v>89</v>
      </c>
      <c r="AY403" s="18" t="s">
        <v>143</v>
      </c>
      <c r="BE403" s="142">
        <f>IF(N403="základní",J403,0)</f>
        <v>0</v>
      </c>
      <c r="BF403" s="142">
        <f>IF(N403="snížená",J403,0)</f>
        <v>0</v>
      </c>
      <c r="BG403" s="142">
        <f>IF(N403="zákl. přenesená",J403,0)</f>
        <v>0</v>
      </c>
      <c r="BH403" s="142">
        <f>IF(N403="sníž. přenesená",J403,0)</f>
        <v>0</v>
      </c>
      <c r="BI403" s="142">
        <f>IF(N403="nulová",J403,0)</f>
        <v>0</v>
      </c>
      <c r="BJ403" s="18" t="s">
        <v>87</v>
      </c>
      <c r="BK403" s="142">
        <f>ROUND(I403*H403,2)</f>
        <v>0</v>
      </c>
      <c r="BL403" s="18" t="s">
        <v>169</v>
      </c>
      <c r="BM403" s="141" t="s">
        <v>898</v>
      </c>
    </row>
    <row r="404" spans="2:65" s="1" customFormat="1" ht="11.25">
      <c r="B404" s="34"/>
      <c r="D404" s="143" t="s">
        <v>153</v>
      </c>
      <c r="F404" s="144" t="s">
        <v>899</v>
      </c>
      <c r="I404" s="145"/>
      <c r="L404" s="34"/>
      <c r="M404" s="146"/>
      <c r="T404" s="55"/>
      <c r="AT404" s="18" t="s">
        <v>153</v>
      </c>
      <c r="AU404" s="18" t="s">
        <v>89</v>
      </c>
    </row>
    <row r="405" spans="2:65" s="1" customFormat="1" ht="19.5">
      <c r="B405" s="34"/>
      <c r="D405" s="147" t="s">
        <v>165</v>
      </c>
      <c r="F405" s="148" t="s">
        <v>851</v>
      </c>
      <c r="I405" s="145"/>
      <c r="L405" s="34"/>
      <c r="M405" s="146"/>
      <c r="T405" s="55"/>
      <c r="AT405" s="18" t="s">
        <v>165</v>
      </c>
      <c r="AU405" s="18" t="s">
        <v>89</v>
      </c>
    </row>
    <row r="406" spans="2:65" s="12" customFormat="1" ht="11.25">
      <c r="B406" s="153"/>
      <c r="D406" s="147" t="s">
        <v>216</v>
      </c>
      <c r="E406" s="154" t="s">
        <v>3</v>
      </c>
      <c r="F406" s="155" t="s">
        <v>852</v>
      </c>
      <c r="H406" s="154" t="s">
        <v>3</v>
      </c>
      <c r="I406" s="156"/>
      <c r="L406" s="153"/>
      <c r="M406" s="157"/>
      <c r="T406" s="158"/>
      <c r="AT406" s="154" t="s">
        <v>216</v>
      </c>
      <c r="AU406" s="154" t="s">
        <v>89</v>
      </c>
      <c r="AV406" s="12" t="s">
        <v>87</v>
      </c>
      <c r="AW406" s="12" t="s">
        <v>40</v>
      </c>
      <c r="AX406" s="12" t="s">
        <v>79</v>
      </c>
      <c r="AY406" s="154" t="s">
        <v>143</v>
      </c>
    </row>
    <row r="407" spans="2:65" s="12" customFormat="1" ht="11.25">
      <c r="B407" s="153"/>
      <c r="D407" s="147" t="s">
        <v>216</v>
      </c>
      <c r="E407" s="154" t="s">
        <v>3</v>
      </c>
      <c r="F407" s="155" t="s">
        <v>900</v>
      </c>
      <c r="H407" s="154" t="s">
        <v>3</v>
      </c>
      <c r="I407" s="156"/>
      <c r="L407" s="153"/>
      <c r="M407" s="157"/>
      <c r="T407" s="158"/>
      <c r="AT407" s="154" t="s">
        <v>216</v>
      </c>
      <c r="AU407" s="154" t="s">
        <v>89</v>
      </c>
      <c r="AV407" s="12" t="s">
        <v>87</v>
      </c>
      <c r="AW407" s="12" t="s">
        <v>40</v>
      </c>
      <c r="AX407" s="12" t="s">
        <v>79</v>
      </c>
      <c r="AY407" s="154" t="s">
        <v>143</v>
      </c>
    </row>
    <row r="408" spans="2:65" s="12" customFormat="1" ht="11.25">
      <c r="B408" s="153"/>
      <c r="D408" s="147" t="s">
        <v>216</v>
      </c>
      <c r="E408" s="154" t="s">
        <v>3</v>
      </c>
      <c r="F408" s="155" t="s">
        <v>853</v>
      </c>
      <c r="H408" s="154" t="s">
        <v>3</v>
      </c>
      <c r="I408" s="156"/>
      <c r="L408" s="153"/>
      <c r="M408" s="157"/>
      <c r="T408" s="158"/>
      <c r="AT408" s="154" t="s">
        <v>216</v>
      </c>
      <c r="AU408" s="154" t="s">
        <v>89</v>
      </c>
      <c r="AV408" s="12" t="s">
        <v>87</v>
      </c>
      <c r="AW408" s="12" t="s">
        <v>40</v>
      </c>
      <c r="AX408" s="12" t="s">
        <v>79</v>
      </c>
      <c r="AY408" s="154" t="s">
        <v>143</v>
      </c>
    </row>
    <row r="409" spans="2:65" s="13" customFormat="1" ht="11.25">
      <c r="B409" s="159"/>
      <c r="D409" s="147" t="s">
        <v>216</v>
      </c>
      <c r="E409" s="160" t="s">
        <v>3</v>
      </c>
      <c r="F409" s="161" t="s">
        <v>901</v>
      </c>
      <c r="H409" s="162">
        <v>2</v>
      </c>
      <c r="I409" s="163"/>
      <c r="L409" s="159"/>
      <c r="M409" s="164"/>
      <c r="T409" s="165"/>
      <c r="AT409" s="160" t="s">
        <v>216</v>
      </c>
      <c r="AU409" s="160" t="s">
        <v>89</v>
      </c>
      <c r="AV409" s="13" t="s">
        <v>89</v>
      </c>
      <c r="AW409" s="13" t="s">
        <v>40</v>
      </c>
      <c r="AX409" s="13" t="s">
        <v>79</v>
      </c>
      <c r="AY409" s="160" t="s">
        <v>143</v>
      </c>
    </row>
    <row r="410" spans="2:65" s="13" customFormat="1" ht="11.25">
      <c r="B410" s="159"/>
      <c r="D410" s="147" t="s">
        <v>216</v>
      </c>
      <c r="E410" s="160" t="s">
        <v>3</v>
      </c>
      <c r="F410" s="161" t="s">
        <v>902</v>
      </c>
      <c r="H410" s="162">
        <v>2</v>
      </c>
      <c r="I410" s="163"/>
      <c r="L410" s="159"/>
      <c r="M410" s="164"/>
      <c r="T410" s="165"/>
      <c r="AT410" s="160" t="s">
        <v>216</v>
      </c>
      <c r="AU410" s="160" t="s">
        <v>89</v>
      </c>
      <c r="AV410" s="13" t="s">
        <v>89</v>
      </c>
      <c r="AW410" s="13" t="s">
        <v>40</v>
      </c>
      <c r="AX410" s="13" t="s">
        <v>79</v>
      </c>
      <c r="AY410" s="160" t="s">
        <v>143</v>
      </c>
    </row>
    <row r="411" spans="2:65" s="13" customFormat="1" ht="11.25">
      <c r="B411" s="159"/>
      <c r="D411" s="147" t="s">
        <v>216</v>
      </c>
      <c r="E411" s="160" t="s">
        <v>3</v>
      </c>
      <c r="F411" s="161" t="s">
        <v>903</v>
      </c>
      <c r="H411" s="162">
        <v>2</v>
      </c>
      <c r="I411" s="163"/>
      <c r="L411" s="159"/>
      <c r="M411" s="164"/>
      <c r="T411" s="165"/>
      <c r="AT411" s="160" t="s">
        <v>216</v>
      </c>
      <c r="AU411" s="160" t="s">
        <v>89</v>
      </c>
      <c r="AV411" s="13" t="s">
        <v>89</v>
      </c>
      <c r="AW411" s="13" t="s">
        <v>40</v>
      </c>
      <c r="AX411" s="13" t="s">
        <v>79</v>
      </c>
      <c r="AY411" s="160" t="s">
        <v>143</v>
      </c>
    </row>
    <row r="412" spans="2:65" s="13" customFormat="1" ht="11.25">
      <c r="B412" s="159"/>
      <c r="D412" s="147" t="s">
        <v>216</v>
      </c>
      <c r="E412" s="160" t="s">
        <v>3</v>
      </c>
      <c r="F412" s="161" t="s">
        <v>904</v>
      </c>
      <c r="H412" s="162">
        <v>2</v>
      </c>
      <c r="I412" s="163"/>
      <c r="L412" s="159"/>
      <c r="M412" s="164"/>
      <c r="T412" s="165"/>
      <c r="AT412" s="160" t="s">
        <v>216</v>
      </c>
      <c r="AU412" s="160" t="s">
        <v>89</v>
      </c>
      <c r="AV412" s="13" t="s">
        <v>89</v>
      </c>
      <c r="AW412" s="13" t="s">
        <v>40</v>
      </c>
      <c r="AX412" s="13" t="s">
        <v>79</v>
      </c>
      <c r="AY412" s="160" t="s">
        <v>143</v>
      </c>
    </row>
    <row r="413" spans="2:65" s="15" customFormat="1" ht="11.25">
      <c r="B413" s="183"/>
      <c r="D413" s="147" t="s">
        <v>216</v>
      </c>
      <c r="E413" s="184" t="s">
        <v>3</v>
      </c>
      <c r="F413" s="185" t="s">
        <v>393</v>
      </c>
      <c r="H413" s="186">
        <v>8</v>
      </c>
      <c r="I413" s="187"/>
      <c r="L413" s="183"/>
      <c r="M413" s="188"/>
      <c r="T413" s="189"/>
      <c r="AT413" s="184" t="s">
        <v>216</v>
      </c>
      <c r="AU413" s="184" t="s">
        <v>89</v>
      </c>
      <c r="AV413" s="15" t="s">
        <v>161</v>
      </c>
      <c r="AW413" s="15" t="s">
        <v>40</v>
      </c>
      <c r="AX413" s="15" t="s">
        <v>79</v>
      </c>
      <c r="AY413" s="184" t="s">
        <v>143</v>
      </c>
    </row>
    <row r="414" spans="2:65" s="12" customFormat="1" ht="11.25">
      <c r="B414" s="153"/>
      <c r="D414" s="147" t="s">
        <v>216</v>
      </c>
      <c r="E414" s="154" t="s">
        <v>3</v>
      </c>
      <c r="F414" s="155" t="s">
        <v>861</v>
      </c>
      <c r="H414" s="154" t="s">
        <v>3</v>
      </c>
      <c r="I414" s="156"/>
      <c r="L414" s="153"/>
      <c r="M414" s="157"/>
      <c r="T414" s="158"/>
      <c r="AT414" s="154" t="s">
        <v>216</v>
      </c>
      <c r="AU414" s="154" t="s">
        <v>89</v>
      </c>
      <c r="AV414" s="12" t="s">
        <v>87</v>
      </c>
      <c r="AW414" s="12" t="s">
        <v>40</v>
      </c>
      <c r="AX414" s="12" t="s">
        <v>79</v>
      </c>
      <c r="AY414" s="154" t="s">
        <v>143</v>
      </c>
    </row>
    <row r="415" spans="2:65" s="13" customFormat="1" ht="11.25">
      <c r="B415" s="159"/>
      <c r="D415" s="147" t="s">
        <v>216</v>
      </c>
      <c r="E415" s="160" t="s">
        <v>3</v>
      </c>
      <c r="F415" s="161" t="s">
        <v>864</v>
      </c>
      <c r="H415" s="162">
        <v>1</v>
      </c>
      <c r="I415" s="163"/>
      <c r="L415" s="159"/>
      <c r="M415" s="164"/>
      <c r="T415" s="165"/>
      <c r="AT415" s="160" t="s">
        <v>216</v>
      </c>
      <c r="AU415" s="160" t="s">
        <v>89</v>
      </c>
      <c r="AV415" s="13" t="s">
        <v>89</v>
      </c>
      <c r="AW415" s="13" t="s">
        <v>40</v>
      </c>
      <c r="AX415" s="13" t="s">
        <v>79</v>
      </c>
      <c r="AY415" s="160" t="s">
        <v>143</v>
      </c>
    </row>
    <row r="416" spans="2:65" s="13" customFormat="1" ht="11.25">
      <c r="B416" s="159"/>
      <c r="D416" s="147" t="s">
        <v>216</v>
      </c>
      <c r="E416" s="160" t="s">
        <v>3</v>
      </c>
      <c r="F416" s="161" t="s">
        <v>905</v>
      </c>
      <c r="H416" s="162">
        <v>1</v>
      </c>
      <c r="I416" s="163"/>
      <c r="L416" s="159"/>
      <c r="M416" s="164"/>
      <c r="T416" s="165"/>
      <c r="AT416" s="160" t="s">
        <v>216</v>
      </c>
      <c r="AU416" s="160" t="s">
        <v>89</v>
      </c>
      <c r="AV416" s="13" t="s">
        <v>89</v>
      </c>
      <c r="AW416" s="13" t="s">
        <v>40</v>
      </c>
      <c r="AX416" s="13" t="s">
        <v>79</v>
      </c>
      <c r="AY416" s="160" t="s">
        <v>143</v>
      </c>
    </row>
    <row r="417" spans="2:65" s="13" customFormat="1" ht="11.25">
      <c r="B417" s="159"/>
      <c r="D417" s="147" t="s">
        <v>216</v>
      </c>
      <c r="E417" s="160" t="s">
        <v>3</v>
      </c>
      <c r="F417" s="161" t="s">
        <v>906</v>
      </c>
      <c r="H417" s="162">
        <v>2</v>
      </c>
      <c r="I417" s="163"/>
      <c r="L417" s="159"/>
      <c r="M417" s="164"/>
      <c r="T417" s="165"/>
      <c r="AT417" s="160" t="s">
        <v>216</v>
      </c>
      <c r="AU417" s="160" t="s">
        <v>89</v>
      </c>
      <c r="AV417" s="13" t="s">
        <v>89</v>
      </c>
      <c r="AW417" s="13" t="s">
        <v>40</v>
      </c>
      <c r="AX417" s="13" t="s">
        <v>79</v>
      </c>
      <c r="AY417" s="160" t="s">
        <v>143</v>
      </c>
    </row>
    <row r="418" spans="2:65" s="15" customFormat="1" ht="11.25">
      <c r="B418" s="183"/>
      <c r="D418" s="147" t="s">
        <v>216</v>
      </c>
      <c r="E418" s="184" t="s">
        <v>3</v>
      </c>
      <c r="F418" s="185" t="s">
        <v>393</v>
      </c>
      <c r="H418" s="186">
        <v>4</v>
      </c>
      <c r="I418" s="187"/>
      <c r="L418" s="183"/>
      <c r="M418" s="188"/>
      <c r="T418" s="189"/>
      <c r="AT418" s="184" t="s">
        <v>216</v>
      </c>
      <c r="AU418" s="184" t="s">
        <v>89</v>
      </c>
      <c r="AV418" s="15" t="s">
        <v>161</v>
      </c>
      <c r="AW418" s="15" t="s">
        <v>40</v>
      </c>
      <c r="AX418" s="15" t="s">
        <v>79</v>
      </c>
      <c r="AY418" s="184" t="s">
        <v>143</v>
      </c>
    </row>
    <row r="419" spans="2:65" s="14" customFormat="1" ht="11.25">
      <c r="B419" s="166"/>
      <c r="D419" s="147" t="s">
        <v>216</v>
      </c>
      <c r="E419" s="167" t="s">
        <v>3</v>
      </c>
      <c r="F419" s="168" t="s">
        <v>219</v>
      </c>
      <c r="H419" s="169">
        <v>12</v>
      </c>
      <c r="I419" s="170"/>
      <c r="L419" s="166"/>
      <c r="M419" s="171"/>
      <c r="T419" s="172"/>
      <c r="AT419" s="167" t="s">
        <v>216</v>
      </c>
      <c r="AU419" s="167" t="s">
        <v>89</v>
      </c>
      <c r="AV419" s="14" t="s">
        <v>169</v>
      </c>
      <c r="AW419" s="14" t="s">
        <v>40</v>
      </c>
      <c r="AX419" s="14" t="s">
        <v>87</v>
      </c>
      <c r="AY419" s="167" t="s">
        <v>143</v>
      </c>
    </row>
    <row r="420" spans="2:65" s="1" customFormat="1" ht="16.5" customHeight="1">
      <c r="B420" s="129"/>
      <c r="C420" s="173" t="s">
        <v>907</v>
      </c>
      <c r="D420" s="173" t="s">
        <v>304</v>
      </c>
      <c r="E420" s="174" t="s">
        <v>908</v>
      </c>
      <c r="F420" s="175" t="s">
        <v>909</v>
      </c>
      <c r="G420" s="176" t="s">
        <v>478</v>
      </c>
      <c r="H420" s="177">
        <v>4</v>
      </c>
      <c r="I420" s="178"/>
      <c r="J420" s="179">
        <f>ROUND(I420*H420,2)</f>
        <v>0</v>
      </c>
      <c r="K420" s="175" t="s">
        <v>150</v>
      </c>
      <c r="L420" s="180"/>
      <c r="M420" s="181" t="s">
        <v>3</v>
      </c>
      <c r="N420" s="182" t="s">
        <v>50</v>
      </c>
      <c r="P420" s="139">
        <f>O420*H420</f>
        <v>0</v>
      </c>
      <c r="Q420" s="139">
        <v>8.1000000000000003E-2</v>
      </c>
      <c r="R420" s="139">
        <f>Q420*H420</f>
        <v>0.32400000000000001</v>
      </c>
      <c r="S420" s="139">
        <v>0</v>
      </c>
      <c r="T420" s="140">
        <f>S420*H420</f>
        <v>0</v>
      </c>
      <c r="AR420" s="141" t="s">
        <v>258</v>
      </c>
      <c r="AT420" s="141" t="s">
        <v>304</v>
      </c>
      <c r="AU420" s="141" t="s">
        <v>89</v>
      </c>
      <c r="AY420" s="18" t="s">
        <v>143</v>
      </c>
      <c r="BE420" s="142">
        <f>IF(N420="základní",J420,0)</f>
        <v>0</v>
      </c>
      <c r="BF420" s="142">
        <f>IF(N420="snížená",J420,0)</f>
        <v>0</v>
      </c>
      <c r="BG420" s="142">
        <f>IF(N420="zákl. přenesená",J420,0)</f>
        <v>0</v>
      </c>
      <c r="BH420" s="142">
        <f>IF(N420="sníž. přenesená",J420,0)</f>
        <v>0</v>
      </c>
      <c r="BI420" s="142">
        <f>IF(N420="nulová",J420,0)</f>
        <v>0</v>
      </c>
      <c r="BJ420" s="18" t="s">
        <v>87</v>
      </c>
      <c r="BK420" s="142">
        <f>ROUND(I420*H420,2)</f>
        <v>0</v>
      </c>
      <c r="BL420" s="18" t="s">
        <v>169</v>
      </c>
      <c r="BM420" s="141" t="s">
        <v>910</v>
      </c>
    </row>
    <row r="421" spans="2:65" s="1" customFormat="1" ht="19.5">
      <c r="B421" s="34"/>
      <c r="D421" s="147" t="s">
        <v>165</v>
      </c>
      <c r="F421" s="148" t="s">
        <v>869</v>
      </c>
      <c r="I421" s="145"/>
      <c r="L421" s="34"/>
      <c r="M421" s="146"/>
      <c r="T421" s="55"/>
      <c r="AT421" s="18" t="s">
        <v>165</v>
      </c>
      <c r="AU421" s="18" t="s">
        <v>89</v>
      </c>
    </row>
    <row r="422" spans="2:65" s="13" customFormat="1" ht="11.25">
      <c r="B422" s="159"/>
      <c r="D422" s="147" t="s">
        <v>216</v>
      </c>
      <c r="E422" s="160" t="s">
        <v>3</v>
      </c>
      <c r="F422" s="161" t="s">
        <v>864</v>
      </c>
      <c r="H422" s="162">
        <v>1</v>
      </c>
      <c r="I422" s="163"/>
      <c r="L422" s="159"/>
      <c r="M422" s="164"/>
      <c r="T422" s="165"/>
      <c r="AT422" s="160" t="s">
        <v>216</v>
      </c>
      <c r="AU422" s="160" t="s">
        <v>89</v>
      </c>
      <c r="AV422" s="13" t="s">
        <v>89</v>
      </c>
      <c r="AW422" s="13" t="s">
        <v>40</v>
      </c>
      <c r="AX422" s="13" t="s">
        <v>79</v>
      </c>
      <c r="AY422" s="160" t="s">
        <v>143</v>
      </c>
    </row>
    <row r="423" spans="2:65" s="13" customFormat="1" ht="11.25">
      <c r="B423" s="159"/>
      <c r="D423" s="147" t="s">
        <v>216</v>
      </c>
      <c r="E423" s="160" t="s">
        <v>3</v>
      </c>
      <c r="F423" s="161" t="s">
        <v>905</v>
      </c>
      <c r="H423" s="162">
        <v>1</v>
      </c>
      <c r="I423" s="163"/>
      <c r="L423" s="159"/>
      <c r="M423" s="164"/>
      <c r="T423" s="165"/>
      <c r="AT423" s="160" t="s">
        <v>216</v>
      </c>
      <c r="AU423" s="160" t="s">
        <v>89</v>
      </c>
      <c r="AV423" s="13" t="s">
        <v>89</v>
      </c>
      <c r="AW423" s="13" t="s">
        <v>40</v>
      </c>
      <c r="AX423" s="13" t="s">
        <v>79</v>
      </c>
      <c r="AY423" s="160" t="s">
        <v>143</v>
      </c>
    </row>
    <row r="424" spans="2:65" s="13" customFormat="1" ht="11.25">
      <c r="B424" s="159"/>
      <c r="D424" s="147" t="s">
        <v>216</v>
      </c>
      <c r="E424" s="160" t="s">
        <v>3</v>
      </c>
      <c r="F424" s="161" t="s">
        <v>906</v>
      </c>
      <c r="H424" s="162">
        <v>2</v>
      </c>
      <c r="I424" s="163"/>
      <c r="L424" s="159"/>
      <c r="M424" s="164"/>
      <c r="T424" s="165"/>
      <c r="AT424" s="160" t="s">
        <v>216</v>
      </c>
      <c r="AU424" s="160" t="s">
        <v>89</v>
      </c>
      <c r="AV424" s="13" t="s">
        <v>89</v>
      </c>
      <c r="AW424" s="13" t="s">
        <v>40</v>
      </c>
      <c r="AX424" s="13" t="s">
        <v>79</v>
      </c>
      <c r="AY424" s="160" t="s">
        <v>143</v>
      </c>
    </row>
    <row r="425" spans="2:65" s="14" customFormat="1" ht="11.25">
      <c r="B425" s="166"/>
      <c r="D425" s="147" t="s">
        <v>216</v>
      </c>
      <c r="E425" s="167" t="s">
        <v>3</v>
      </c>
      <c r="F425" s="168" t="s">
        <v>219</v>
      </c>
      <c r="H425" s="169">
        <v>4</v>
      </c>
      <c r="I425" s="170"/>
      <c r="L425" s="166"/>
      <c r="M425" s="171"/>
      <c r="T425" s="172"/>
      <c r="AT425" s="167" t="s">
        <v>216</v>
      </c>
      <c r="AU425" s="167" t="s">
        <v>89</v>
      </c>
      <c r="AV425" s="14" t="s">
        <v>169</v>
      </c>
      <c r="AW425" s="14" t="s">
        <v>40</v>
      </c>
      <c r="AX425" s="14" t="s">
        <v>87</v>
      </c>
      <c r="AY425" s="167" t="s">
        <v>143</v>
      </c>
    </row>
    <row r="426" spans="2:65" s="1" customFormat="1" ht="16.5" customHeight="1">
      <c r="B426" s="129"/>
      <c r="C426" s="173" t="s">
        <v>911</v>
      </c>
      <c r="D426" s="173" t="s">
        <v>304</v>
      </c>
      <c r="E426" s="174" t="s">
        <v>912</v>
      </c>
      <c r="F426" s="175" t="s">
        <v>913</v>
      </c>
      <c r="G426" s="176" t="s">
        <v>478</v>
      </c>
      <c r="H426" s="177">
        <v>8</v>
      </c>
      <c r="I426" s="178"/>
      <c r="J426" s="179">
        <f>ROUND(I426*H426,2)</f>
        <v>0</v>
      </c>
      <c r="K426" s="175" t="s">
        <v>150</v>
      </c>
      <c r="L426" s="180"/>
      <c r="M426" s="181" t="s">
        <v>3</v>
      </c>
      <c r="N426" s="182" t="s">
        <v>50</v>
      </c>
      <c r="P426" s="139">
        <f>O426*H426</f>
        <v>0</v>
      </c>
      <c r="Q426" s="139">
        <v>8.1000000000000003E-2</v>
      </c>
      <c r="R426" s="139">
        <f>Q426*H426</f>
        <v>0.64800000000000002</v>
      </c>
      <c r="S426" s="139">
        <v>0</v>
      </c>
      <c r="T426" s="140">
        <f>S426*H426</f>
        <v>0</v>
      </c>
      <c r="AR426" s="141" t="s">
        <v>258</v>
      </c>
      <c r="AT426" s="141" t="s">
        <v>304</v>
      </c>
      <c r="AU426" s="141" t="s">
        <v>89</v>
      </c>
      <c r="AY426" s="18" t="s">
        <v>143</v>
      </c>
      <c r="BE426" s="142">
        <f>IF(N426="základní",J426,0)</f>
        <v>0</v>
      </c>
      <c r="BF426" s="142">
        <f>IF(N426="snížená",J426,0)</f>
        <v>0</v>
      </c>
      <c r="BG426" s="142">
        <f>IF(N426="zákl. přenesená",J426,0)</f>
        <v>0</v>
      </c>
      <c r="BH426" s="142">
        <f>IF(N426="sníž. přenesená",J426,0)</f>
        <v>0</v>
      </c>
      <c r="BI426" s="142">
        <f>IF(N426="nulová",J426,0)</f>
        <v>0</v>
      </c>
      <c r="BJ426" s="18" t="s">
        <v>87</v>
      </c>
      <c r="BK426" s="142">
        <f>ROUND(I426*H426,2)</f>
        <v>0</v>
      </c>
      <c r="BL426" s="18" t="s">
        <v>169</v>
      </c>
      <c r="BM426" s="141" t="s">
        <v>914</v>
      </c>
    </row>
    <row r="427" spans="2:65" s="1" customFormat="1" ht="19.5">
      <c r="B427" s="34"/>
      <c r="D427" s="147" t="s">
        <v>165</v>
      </c>
      <c r="F427" s="148" t="s">
        <v>879</v>
      </c>
      <c r="I427" s="145"/>
      <c r="L427" s="34"/>
      <c r="M427" s="146"/>
      <c r="T427" s="55"/>
      <c r="AT427" s="18" t="s">
        <v>165</v>
      </c>
      <c r="AU427" s="18" t="s">
        <v>89</v>
      </c>
    </row>
    <row r="428" spans="2:65" s="13" customFormat="1" ht="11.25">
      <c r="B428" s="159"/>
      <c r="D428" s="147" t="s">
        <v>216</v>
      </c>
      <c r="E428" s="160" t="s">
        <v>3</v>
      </c>
      <c r="F428" s="161" t="s">
        <v>901</v>
      </c>
      <c r="H428" s="162">
        <v>2</v>
      </c>
      <c r="I428" s="163"/>
      <c r="L428" s="159"/>
      <c r="M428" s="164"/>
      <c r="T428" s="165"/>
      <c r="AT428" s="160" t="s">
        <v>216</v>
      </c>
      <c r="AU428" s="160" t="s">
        <v>89</v>
      </c>
      <c r="AV428" s="13" t="s">
        <v>89</v>
      </c>
      <c r="AW428" s="13" t="s">
        <v>40</v>
      </c>
      <c r="AX428" s="13" t="s">
        <v>79</v>
      </c>
      <c r="AY428" s="160" t="s">
        <v>143</v>
      </c>
    </row>
    <row r="429" spans="2:65" s="13" customFormat="1" ht="11.25">
      <c r="B429" s="159"/>
      <c r="D429" s="147" t="s">
        <v>216</v>
      </c>
      <c r="E429" s="160" t="s">
        <v>3</v>
      </c>
      <c r="F429" s="161" t="s">
        <v>902</v>
      </c>
      <c r="H429" s="162">
        <v>2</v>
      </c>
      <c r="I429" s="163"/>
      <c r="L429" s="159"/>
      <c r="M429" s="164"/>
      <c r="T429" s="165"/>
      <c r="AT429" s="160" t="s">
        <v>216</v>
      </c>
      <c r="AU429" s="160" t="s">
        <v>89</v>
      </c>
      <c r="AV429" s="13" t="s">
        <v>89</v>
      </c>
      <c r="AW429" s="13" t="s">
        <v>40</v>
      </c>
      <c r="AX429" s="13" t="s">
        <v>79</v>
      </c>
      <c r="AY429" s="160" t="s">
        <v>143</v>
      </c>
    </row>
    <row r="430" spans="2:65" s="13" customFormat="1" ht="11.25">
      <c r="B430" s="159"/>
      <c r="D430" s="147" t="s">
        <v>216</v>
      </c>
      <c r="E430" s="160" t="s">
        <v>3</v>
      </c>
      <c r="F430" s="161" t="s">
        <v>903</v>
      </c>
      <c r="H430" s="162">
        <v>2</v>
      </c>
      <c r="I430" s="163"/>
      <c r="L430" s="159"/>
      <c r="M430" s="164"/>
      <c r="T430" s="165"/>
      <c r="AT430" s="160" t="s">
        <v>216</v>
      </c>
      <c r="AU430" s="160" t="s">
        <v>89</v>
      </c>
      <c r="AV430" s="13" t="s">
        <v>89</v>
      </c>
      <c r="AW430" s="13" t="s">
        <v>40</v>
      </c>
      <c r="AX430" s="13" t="s">
        <v>79</v>
      </c>
      <c r="AY430" s="160" t="s">
        <v>143</v>
      </c>
    </row>
    <row r="431" spans="2:65" s="13" customFormat="1" ht="11.25">
      <c r="B431" s="159"/>
      <c r="D431" s="147" t="s">
        <v>216</v>
      </c>
      <c r="E431" s="160" t="s">
        <v>3</v>
      </c>
      <c r="F431" s="161" t="s">
        <v>904</v>
      </c>
      <c r="H431" s="162">
        <v>2</v>
      </c>
      <c r="I431" s="163"/>
      <c r="L431" s="159"/>
      <c r="M431" s="164"/>
      <c r="T431" s="165"/>
      <c r="AT431" s="160" t="s">
        <v>216</v>
      </c>
      <c r="AU431" s="160" t="s">
        <v>89</v>
      </c>
      <c r="AV431" s="13" t="s">
        <v>89</v>
      </c>
      <c r="AW431" s="13" t="s">
        <v>40</v>
      </c>
      <c r="AX431" s="13" t="s">
        <v>79</v>
      </c>
      <c r="AY431" s="160" t="s">
        <v>143</v>
      </c>
    </row>
    <row r="432" spans="2:65" s="14" customFormat="1" ht="11.25">
      <c r="B432" s="166"/>
      <c r="D432" s="147" t="s">
        <v>216</v>
      </c>
      <c r="E432" s="167" t="s">
        <v>3</v>
      </c>
      <c r="F432" s="168" t="s">
        <v>219</v>
      </c>
      <c r="H432" s="169">
        <v>8</v>
      </c>
      <c r="I432" s="170"/>
      <c r="L432" s="166"/>
      <c r="M432" s="171"/>
      <c r="T432" s="172"/>
      <c r="AT432" s="167" t="s">
        <v>216</v>
      </c>
      <c r="AU432" s="167" t="s">
        <v>89</v>
      </c>
      <c r="AV432" s="14" t="s">
        <v>169</v>
      </c>
      <c r="AW432" s="14" t="s">
        <v>40</v>
      </c>
      <c r="AX432" s="14" t="s">
        <v>87</v>
      </c>
      <c r="AY432" s="167" t="s">
        <v>143</v>
      </c>
    </row>
    <row r="433" spans="2:65" s="1" customFormat="1" ht="16.5" customHeight="1">
      <c r="B433" s="129"/>
      <c r="C433" s="173" t="s">
        <v>915</v>
      </c>
      <c r="D433" s="173" t="s">
        <v>304</v>
      </c>
      <c r="E433" s="174" t="s">
        <v>889</v>
      </c>
      <c r="F433" s="175" t="s">
        <v>890</v>
      </c>
      <c r="G433" s="176" t="s">
        <v>478</v>
      </c>
      <c r="H433" s="177">
        <v>12</v>
      </c>
      <c r="I433" s="178"/>
      <c r="J433" s="179">
        <f>ROUND(I433*H433,2)</f>
        <v>0</v>
      </c>
      <c r="K433" s="175" t="s">
        <v>150</v>
      </c>
      <c r="L433" s="180"/>
      <c r="M433" s="181" t="s">
        <v>3</v>
      </c>
      <c r="N433" s="182" t="s">
        <v>50</v>
      </c>
      <c r="P433" s="139">
        <f>O433*H433</f>
        <v>0</v>
      </c>
      <c r="Q433" s="139">
        <v>2E-3</v>
      </c>
      <c r="R433" s="139">
        <f>Q433*H433</f>
        <v>2.4E-2</v>
      </c>
      <c r="S433" s="139">
        <v>0</v>
      </c>
      <c r="T433" s="140">
        <f>S433*H433</f>
        <v>0</v>
      </c>
      <c r="AR433" s="141" t="s">
        <v>258</v>
      </c>
      <c r="AT433" s="141" t="s">
        <v>304</v>
      </c>
      <c r="AU433" s="141" t="s">
        <v>89</v>
      </c>
      <c r="AY433" s="18" t="s">
        <v>143</v>
      </c>
      <c r="BE433" s="142">
        <f>IF(N433="základní",J433,0)</f>
        <v>0</v>
      </c>
      <c r="BF433" s="142">
        <f>IF(N433="snížená",J433,0)</f>
        <v>0</v>
      </c>
      <c r="BG433" s="142">
        <f>IF(N433="zákl. přenesená",J433,0)</f>
        <v>0</v>
      </c>
      <c r="BH433" s="142">
        <f>IF(N433="sníž. přenesená",J433,0)</f>
        <v>0</v>
      </c>
      <c r="BI433" s="142">
        <f>IF(N433="nulová",J433,0)</f>
        <v>0</v>
      </c>
      <c r="BJ433" s="18" t="s">
        <v>87</v>
      </c>
      <c r="BK433" s="142">
        <f>ROUND(I433*H433,2)</f>
        <v>0</v>
      </c>
      <c r="BL433" s="18" t="s">
        <v>169</v>
      </c>
      <c r="BM433" s="141" t="s">
        <v>916</v>
      </c>
    </row>
    <row r="434" spans="2:65" s="1" customFormat="1" ht="19.5">
      <c r="B434" s="34"/>
      <c r="D434" s="147" t="s">
        <v>165</v>
      </c>
      <c r="F434" s="148" t="s">
        <v>892</v>
      </c>
      <c r="I434" s="145"/>
      <c r="L434" s="34"/>
      <c r="M434" s="146"/>
      <c r="T434" s="55"/>
      <c r="AT434" s="18" t="s">
        <v>165</v>
      </c>
      <c r="AU434" s="18" t="s">
        <v>89</v>
      </c>
    </row>
    <row r="435" spans="2:65" s="12" customFormat="1" ht="11.25">
      <c r="B435" s="153"/>
      <c r="D435" s="147" t="s">
        <v>216</v>
      </c>
      <c r="E435" s="154" t="s">
        <v>3</v>
      </c>
      <c r="F435" s="155" t="s">
        <v>917</v>
      </c>
      <c r="H435" s="154" t="s">
        <v>3</v>
      </c>
      <c r="I435" s="156"/>
      <c r="L435" s="153"/>
      <c r="M435" s="157"/>
      <c r="T435" s="158"/>
      <c r="AT435" s="154" t="s">
        <v>216</v>
      </c>
      <c r="AU435" s="154" t="s">
        <v>89</v>
      </c>
      <c r="AV435" s="12" t="s">
        <v>87</v>
      </c>
      <c r="AW435" s="12" t="s">
        <v>40</v>
      </c>
      <c r="AX435" s="12" t="s">
        <v>79</v>
      </c>
      <c r="AY435" s="154" t="s">
        <v>143</v>
      </c>
    </row>
    <row r="436" spans="2:65" s="13" customFormat="1" ht="11.25">
      <c r="B436" s="159"/>
      <c r="D436" s="147" t="s">
        <v>216</v>
      </c>
      <c r="E436" s="160" t="s">
        <v>3</v>
      </c>
      <c r="F436" s="161" t="s">
        <v>918</v>
      </c>
      <c r="H436" s="162">
        <v>12</v>
      </c>
      <c r="I436" s="163"/>
      <c r="L436" s="159"/>
      <c r="M436" s="164"/>
      <c r="T436" s="165"/>
      <c r="AT436" s="160" t="s">
        <v>216</v>
      </c>
      <c r="AU436" s="160" t="s">
        <v>89</v>
      </c>
      <c r="AV436" s="13" t="s">
        <v>89</v>
      </c>
      <c r="AW436" s="13" t="s">
        <v>40</v>
      </c>
      <c r="AX436" s="13" t="s">
        <v>79</v>
      </c>
      <c r="AY436" s="160" t="s">
        <v>143</v>
      </c>
    </row>
    <row r="437" spans="2:65" s="14" customFormat="1" ht="11.25">
      <c r="B437" s="166"/>
      <c r="D437" s="147" t="s">
        <v>216</v>
      </c>
      <c r="E437" s="167" t="s">
        <v>3</v>
      </c>
      <c r="F437" s="168" t="s">
        <v>219</v>
      </c>
      <c r="H437" s="169">
        <v>12</v>
      </c>
      <c r="I437" s="170"/>
      <c r="L437" s="166"/>
      <c r="M437" s="171"/>
      <c r="T437" s="172"/>
      <c r="AT437" s="167" t="s">
        <v>216</v>
      </c>
      <c r="AU437" s="167" t="s">
        <v>89</v>
      </c>
      <c r="AV437" s="14" t="s">
        <v>169</v>
      </c>
      <c r="AW437" s="14" t="s">
        <v>40</v>
      </c>
      <c r="AX437" s="14" t="s">
        <v>87</v>
      </c>
      <c r="AY437" s="167" t="s">
        <v>143</v>
      </c>
    </row>
    <row r="438" spans="2:65" s="1" customFormat="1" ht="16.5" customHeight="1">
      <c r="B438" s="129"/>
      <c r="C438" s="130" t="s">
        <v>919</v>
      </c>
      <c r="D438" s="130" t="s">
        <v>146</v>
      </c>
      <c r="E438" s="131" t="s">
        <v>920</v>
      </c>
      <c r="F438" s="132" t="s">
        <v>921</v>
      </c>
      <c r="G438" s="133" t="s">
        <v>478</v>
      </c>
      <c r="H438" s="134">
        <v>8</v>
      </c>
      <c r="I438" s="135"/>
      <c r="J438" s="136">
        <f>ROUND(I438*H438,2)</f>
        <v>0</v>
      </c>
      <c r="K438" s="132" t="s">
        <v>150</v>
      </c>
      <c r="L438" s="34"/>
      <c r="M438" s="137" t="s">
        <v>3</v>
      </c>
      <c r="N438" s="138" t="s">
        <v>50</v>
      </c>
      <c r="P438" s="139">
        <f>O438*H438</f>
        <v>0</v>
      </c>
      <c r="Q438" s="139">
        <v>8.7419999999999998E-2</v>
      </c>
      <c r="R438" s="139">
        <f>Q438*H438</f>
        <v>0.69935999999999998</v>
      </c>
      <c r="S438" s="139">
        <v>0</v>
      </c>
      <c r="T438" s="140">
        <f>S438*H438</f>
        <v>0</v>
      </c>
      <c r="AR438" s="141" t="s">
        <v>169</v>
      </c>
      <c r="AT438" s="141" t="s">
        <v>146</v>
      </c>
      <c r="AU438" s="141" t="s">
        <v>89</v>
      </c>
      <c r="AY438" s="18" t="s">
        <v>143</v>
      </c>
      <c r="BE438" s="142">
        <f>IF(N438="základní",J438,0)</f>
        <v>0</v>
      </c>
      <c r="BF438" s="142">
        <f>IF(N438="snížená",J438,0)</f>
        <v>0</v>
      </c>
      <c r="BG438" s="142">
        <f>IF(N438="zákl. přenesená",J438,0)</f>
        <v>0</v>
      </c>
      <c r="BH438" s="142">
        <f>IF(N438="sníž. přenesená",J438,0)</f>
        <v>0</v>
      </c>
      <c r="BI438" s="142">
        <f>IF(N438="nulová",J438,0)</f>
        <v>0</v>
      </c>
      <c r="BJ438" s="18" t="s">
        <v>87</v>
      </c>
      <c r="BK438" s="142">
        <f>ROUND(I438*H438,2)</f>
        <v>0</v>
      </c>
      <c r="BL438" s="18" t="s">
        <v>169</v>
      </c>
      <c r="BM438" s="141" t="s">
        <v>922</v>
      </c>
    </row>
    <row r="439" spans="2:65" s="1" customFormat="1" ht="11.25">
      <c r="B439" s="34"/>
      <c r="D439" s="143" t="s">
        <v>153</v>
      </c>
      <c r="F439" s="144" t="s">
        <v>923</v>
      </c>
      <c r="I439" s="145"/>
      <c r="L439" s="34"/>
      <c r="M439" s="146"/>
      <c r="T439" s="55"/>
      <c r="AT439" s="18" t="s">
        <v>153</v>
      </c>
      <c r="AU439" s="18" t="s">
        <v>89</v>
      </c>
    </row>
    <row r="440" spans="2:65" s="1" customFormat="1" ht="19.5">
      <c r="B440" s="34"/>
      <c r="D440" s="147" t="s">
        <v>165</v>
      </c>
      <c r="F440" s="148" t="s">
        <v>851</v>
      </c>
      <c r="I440" s="145"/>
      <c r="L440" s="34"/>
      <c r="M440" s="146"/>
      <c r="T440" s="55"/>
      <c r="AT440" s="18" t="s">
        <v>165</v>
      </c>
      <c r="AU440" s="18" t="s">
        <v>89</v>
      </c>
    </row>
    <row r="441" spans="2:65" s="12" customFormat="1" ht="11.25">
      <c r="B441" s="153"/>
      <c r="D441" s="147" t="s">
        <v>216</v>
      </c>
      <c r="E441" s="154" t="s">
        <v>3</v>
      </c>
      <c r="F441" s="155" t="s">
        <v>924</v>
      </c>
      <c r="H441" s="154" t="s">
        <v>3</v>
      </c>
      <c r="I441" s="156"/>
      <c r="L441" s="153"/>
      <c r="M441" s="157"/>
      <c r="T441" s="158"/>
      <c r="AT441" s="154" t="s">
        <v>216</v>
      </c>
      <c r="AU441" s="154" t="s">
        <v>89</v>
      </c>
      <c r="AV441" s="12" t="s">
        <v>87</v>
      </c>
      <c r="AW441" s="12" t="s">
        <v>40</v>
      </c>
      <c r="AX441" s="12" t="s">
        <v>79</v>
      </c>
      <c r="AY441" s="154" t="s">
        <v>143</v>
      </c>
    </row>
    <row r="442" spans="2:65" s="13" customFormat="1" ht="11.25">
      <c r="B442" s="159"/>
      <c r="D442" s="147" t="s">
        <v>216</v>
      </c>
      <c r="E442" s="160" t="s">
        <v>3</v>
      </c>
      <c r="F442" s="161" t="s">
        <v>855</v>
      </c>
      <c r="H442" s="162">
        <v>1</v>
      </c>
      <c r="I442" s="163"/>
      <c r="L442" s="159"/>
      <c r="M442" s="164"/>
      <c r="T442" s="165"/>
      <c r="AT442" s="160" t="s">
        <v>216</v>
      </c>
      <c r="AU442" s="160" t="s">
        <v>89</v>
      </c>
      <c r="AV442" s="13" t="s">
        <v>89</v>
      </c>
      <c r="AW442" s="13" t="s">
        <v>40</v>
      </c>
      <c r="AX442" s="13" t="s">
        <v>79</v>
      </c>
      <c r="AY442" s="160" t="s">
        <v>143</v>
      </c>
    </row>
    <row r="443" spans="2:65" s="13" customFormat="1" ht="11.25">
      <c r="B443" s="159"/>
      <c r="D443" s="147" t="s">
        <v>216</v>
      </c>
      <c r="E443" s="160" t="s">
        <v>3</v>
      </c>
      <c r="F443" s="161" t="s">
        <v>925</v>
      </c>
      <c r="H443" s="162">
        <v>1</v>
      </c>
      <c r="I443" s="163"/>
      <c r="L443" s="159"/>
      <c r="M443" s="164"/>
      <c r="T443" s="165"/>
      <c r="AT443" s="160" t="s">
        <v>216</v>
      </c>
      <c r="AU443" s="160" t="s">
        <v>89</v>
      </c>
      <c r="AV443" s="13" t="s">
        <v>89</v>
      </c>
      <c r="AW443" s="13" t="s">
        <v>40</v>
      </c>
      <c r="AX443" s="13" t="s">
        <v>79</v>
      </c>
      <c r="AY443" s="160" t="s">
        <v>143</v>
      </c>
    </row>
    <row r="444" spans="2:65" s="13" customFormat="1" ht="11.25">
      <c r="B444" s="159"/>
      <c r="D444" s="147" t="s">
        <v>216</v>
      </c>
      <c r="E444" s="160" t="s">
        <v>3</v>
      </c>
      <c r="F444" s="161" t="s">
        <v>926</v>
      </c>
      <c r="H444" s="162">
        <v>1</v>
      </c>
      <c r="I444" s="163"/>
      <c r="L444" s="159"/>
      <c r="M444" s="164"/>
      <c r="T444" s="165"/>
      <c r="AT444" s="160" t="s">
        <v>216</v>
      </c>
      <c r="AU444" s="160" t="s">
        <v>89</v>
      </c>
      <c r="AV444" s="13" t="s">
        <v>89</v>
      </c>
      <c r="AW444" s="13" t="s">
        <v>40</v>
      </c>
      <c r="AX444" s="13" t="s">
        <v>79</v>
      </c>
      <c r="AY444" s="160" t="s">
        <v>143</v>
      </c>
    </row>
    <row r="445" spans="2:65" s="13" customFormat="1" ht="11.25">
      <c r="B445" s="159"/>
      <c r="D445" s="147" t="s">
        <v>216</v>
      </c>
      <c r="E445" s="160" t="s">
        <v>3</v>
      </c>
      <c r="F445" s="161" t="s">
        <v>927</v>
      </c>
      <c r="H445" s="162">
        <v>1</v>
      </c>
      <c r="I445" s="163"/>
      <c r="L445" s="159"/>
      <c r="M445" s="164"/>
      <c r="T445" s="165"/>
      <c r="AT445" s="160" t="s">
        <v>216</v>
      </c>
      <c r="AU445" s="160" t="s">
        <v>89</v>
      </c>
      <c r="AV445" s="13" t="s">
        <v>89</v>
      </c>
      <c r="AW445" s="13" t="s">
        <v>40</v>
      </c>
      <c r="AX445" s="13" t="s">
        <v>79</v>
      </c>
      <c r="AY445" s="160" t="s">
        <v>143</v>
      </c>
    </row>
    <row r="446" spans="2:65" s="13" customFormat="1" ht="11.25">
      <c r="B446" s="159"/>
      <c r="D446" s="147" t="s">
        <v>216</v>
      </c>
      <c r="E446" s="160" t="s">
        <v>3</v>
      </c>
      <c r="F446" s="161" t="s">
        <v>856</v>
      </c>
      <c r="H446" s="162">
        <v>1</v>
      </c>
      <c r="I446" s="163"/>
      <c r="L446" s="159"/>
      <c r="M446" s="164"/>
      <c r="T446" s="165"/>
      <c r="AT446" s="160" t="s">
        <v>216</v>
      </c>
      <c r="AU446" s="160" t="s">
        <v>89</v>
      </c>
      <c r="AV446" s="13" t="s">
        <v>89</v>
      </c>
      <c r="AW446" s="13" t="s">
        <v>40</v>
      </c>
      <c r="AX446" s="13" t="s">
        <v>79</v>
      </c>
      <c r="AY446" s="160" t="s">
        <v>143</v>
      </c>
    </row>
    <row r="447" spans="2:65" s="13" customFormat="1" ht="11.25">
      <c r="B447" s="159"/>
      <c r="D447" s="147" t="s">
        <v>216</v>
      </c>
      <c r="E447" s="160" t="s">
        <v>3</v>
      </c>
      <c r="F447" s="161" t="s">
        <v>857</v>
      </c>
      <c r="H447" s="162">
        <v>1</v>
      </c>
      <c r="I447" s="163"/>
      <c r="L447" s="159"/>
      <c r="M447" s="164"/>
      <c r="T447" s="165"/>
      <c r="AT447" s="160" t="s">
        <v>216</v>
      </c>
      <c r="AU447" s="160" t="s">
        <v>89</v>
      </c>
      <c r="AV447" s="13" t="s">
        <v>89</v>
      </c>
      <c r="AW447" s="13" t="s">
        <v>40</v>
      </c>
      <c r="AX447" s="13" t="s">
        <v>79</v>
      </c>
      <c r="AY447" s="160" t="s">
        <v>143</v>
      </c>
    </row>
    <row r="448" spans="2:65" s="13" customFormat="1" ht="11.25">
      <c r="B448" s="159"/>
      <c r="D448" s="147" t="s">
        <v>216</v>
      </c>
      <c r="E448" s="160" t="s">
        <v>3</v>
      </c>
      <c r="F448" s="161" t="s">
        <v>928</v>
      </c>
      <c r="H448" s="162">
        <v>1</v>
      </c>
      <c r="I448" s="163"/>
      <c r="L448" s="159"/>
      <c r="M448" s="164"/>
      <c r="T448" s="165"/>
      <c r="AT448" s="160" t="s">
        <v>216</v>
      </c>
      <c r="AU448" s="160" t="s">
        <v>89</v>
      </c>
      <c r="AV448" s="13" t="s">
        <v>89</v>
      </c>
      <c r="AW448" s="13" t="s">
        <v>40</v>
      </c>
      <c r="AX448" s="13" t="s">
        <v>79</v>
      </c>
      <c r="AY448" s="160" t="s">
        <v>143</v>
      </c>
    </row>
    <row r="449" spans="2:65" s="13" customFormat="1" ht="11.25">
      <c r="B449" s="159"/>
      <c r="D449" s="147" t="s">
        <v>216</v>
      </c>
      <c r="E449" s="160" t="s">
        <v>3</v>
      </c>
      <c r="F449" s="161" t="s">
        <v>929</v>
      </c>
      <c r="H449" s="162">
        <v>1</v>
      </c>
      <c r="I449" s="163"/>
      <c r="L449" s="159"/>
      <c r="M449" s="164"/>
      <c r="T449" s="165"/>
      <c r="AT449" s="160" t="s">
        <v>216</v>
      </c>
      <c r="AU449" s="160" t="s">
        <v>89</v>
      </c>
      <c r="AV449" s="13" t="s">
        <v>89</v>
      </c>
      <c r="AW449" s="13" t="s">
        <v>40</v>
      </c>
      <c r="AX449" s="13" t="s">
        <v>79</v>
      </c>
      <c r="AY449" s="160" t="s">
        <v>143</v>
      </c>
    </row>
    <row r="450" spans="2:65" s="14" customFormat="1" ht="11.25">
      <c r="B450" s="166"/>
      <c r="D450" s="147" t="s">
        <v>216</v>
      </c>
      <c r="E450" s="167" t="s">
        <v>3</v>
      </c>
      <c r="F450" s="168" t="s">
        <v>219</v>
      </c>
      <c r="H450" s="169">
        <v>8</v>
      </c>
      <c r="I450" s="170"/>
      <c r="L450" s="166"/>
      <c r="M450" s="171"/>
      <c r="T450" s="172"/>
      <c r="AT450" s="167" t="s">
        <v>216</v>
      </c>
      <c r="AU450" s="167" t="s">
        <v>89</v>
      </c>
      <c r="AV450" s="14" t="s">
        <v>169</v>
      </c>
      <c r="AW450" s="14" t="s">
        <v>40</v>
      </c>
      <c r="AX450" s="14" t="s">
        <v>87</v>
      </c>
      <c r="AY450" s="167" t="s">
        <v>143</v>
      </c>
    </row>
    <row r="451" spans="2:65" s="1" customFormat="1" ht="16.5" customHeight="1">
      <c r="B451" s="129"/>
      <c r="C451" s="173" t="s">
        <v>930</v>
      </c>
      <c r="D451" s="173" t="s">
        <v>304</v>
      </c>
      <c r="E451" s="174" t="s">
        <v>931</v>
      </c>
      <c r="F451" s="175" t="s">
        <v>932</v>
      </c>
      <c r="G451" s="176" t="s">
        <v>478</v>
      </c>
      <c r="H451" s="177">
        <v>8</v>
      </c>
      <c r="I451" s="178"/>
      <c r="J451" s="179">
        <f>ROUND(I451*H451,2)</f>
        <v>0</v>
      </c>
      <c r="K451" s="175" t="s">
        <v>150</v>
      </c>
      <c r="L451" s="180"/>
      <c r="M451" s="181" t="s">
        <v>3</v>
      </c>
      <c r="N451" s="182" t="s">
        <v>50</v>
      </c>
      <c r="P451" s="139">
        <f>O451*H451</f>
        <v>0</v>
      </c>
      <c r="Q451" s="139">
        <v>0.61499999999999999</v>
      </c>
      <c r="R451" s="139">
        <f>Q451*H451</f>
        <v>4.92</v>
      </c>
      <c r="S451" s="139">
        <v>0</v>
      </c>
      <c r="T451" s="140">
        <f>S451*H451</f>
        <v>0</v>
      </c>
      <c r="AR451" s="141" t="s">
        <v>258</v>
      </c>
      <c r="AT451" s="141" t="s">
        <v>304</v>
      </c>
      <c r="AU451" s="141" t="s">
        <v>89</v>
      </c>
      <c r="AY451" s="18" t="s">
        <v>143</v>
      </c>
      <c r="BE451" s="142">
        <f>IF(N451="základní",J451,0)</f>
        <v>0</v>
      </c>
      <c r="BF451" s="142">
        <f>IF(N451="snížená",J451,0)</f>
        <v>0</v>
      </c>
      <c r="BG451" s="142">
        <f>IF(N451="zákl. přenesená",J451,0)</f>
        <v>0</v>
      </c>
      <c r="BH451" s="142">
        <f>IF(N451="sníž. přenesená",J451,0)</f>
        <v>0</v>
      </c>
      <c r="BI451" s="142">
        <f>IF(N451="nulová",J451,0)</f>
        <v>0</v>
      </c>
      <c r="BJ451" s="18" t="s">
        <v>87</v>
      </c>
      <c r="BK451" s="142">
        <f>ROUND(I451*H451,2)</f>
        <v>0</v>
      </c>
      <c r="BL451" s="18" t="s">
        <v>169</v>
      </c>
      <c r="BM451" s="141" t="s">
        <v>933</v>
      </c>
    </row>
    <row r="452" spans="2:65" s="1" customFormat="1" ht="29.25">
      <c r="B452" s="34"/>
      <c r="D452" s="147" t="s">
        <v>165</v>
      </c>
      <c r="F452" s="148" t="s">
        <v>934</v>
      </c>
      <c r="I452" s="145"/>
      <c r="L452" s="34"/>
      <c r="M452" s="146"/>
      <c r="T452" s="55"/>
      <c r="AT452" s="18" t="s">
        <v>165</v>
      </c>
      <c r="AU452" s="18" t="s">
        <v>89</v>
      </c>
    </row>
    <row r="453" spans="2:65" s="1" customFormat="1" ht="16.5" customHeight="1">
      <c r="B453" s="129"/>
      <c r="C453" s="173" t="s">
        <v>935</v>
      </c>
      <c r="D453" s="173" t="s">
        <v>304</v>
      </c>
      <c r="E453" s="174" t="s">
        <v>889</v>
      </c>
      <c r="F453" s="175" t="s">
        <v>890</v>
      </c>
      <c r="G453" s="176" t="s">
        <v>478</v>
      </c>
      <c r="H453" s="177">
        <v>8</v>
      </c>
      <c r="I453" s="178"/>
      <c r="J453" s="179">
        <f>ROUND(I453*H453,2)</f>
        <v>0</v>
      </c>
      <c r="K453" s="175" t="s">
        <v>150</v>
      </c>
      <c r="L453" s="180"/>
      <c r="M453" s="181" t="s">
        <v>3</v>
      </c>
      <c r="N453" s="182" t="s">
        <v>50</v>
      </c>
      <c r="P453" s="139">
        <f>O453*H453</f>
        <v>0</v>
      </c>
      <c r="Q453" s="139">
        <v>2E-3</v>
      </c>
      <c r="R453" s="139">
        <f>Q453*H453</f>
        <v>1.6E-2</v>
      </c>
      <c r="S453" s="139">
        <v>0</v>
      </c>
      <c r="T453" s="140">
        <f>S453*H453</f>
        <v>0</v>
      </c>
      <c r="AR453" s="141" t="s">
        <v>258</v>
      </c>
      <c r="AT453" s="141" t="s">
        <v>304</v>
      </c>
      <c r="AU453" s="141" t="s">
        <v>89</v>
      </c>
      <c r="AY453" s="18" t="s">
        <v>143</v>
      </c>
      <c r="BE453" s="142">
        <f>IF(N453="základní",J453,0)</f>
        <v>0</v>
      </c>
      <c r="BF453" s="142">
        <f>IF(N453="snížená",J453,0)</f>
        <v>0</v>
      </c>
      <c r="BG453" s="142">
        <f>IF(N453="zákl. přenesená",J453,0)</f>
        <v>0</v>
      </c>
      <c r="BH453" s="142">
        <f>IF(N453="sníž. přenesená",J453,0)</f>
        <v>0</v>
      </c>
      <c r="BI453" s="142">
        <f>IF(N453="nulová",J453,0)</f>
        <v>0</v>
      </c>
      <c r="BJ453" s="18" t="s">
        <v>87</v>
      </c>
      <c r="BK453" s="142">
        <f>ROUND(I453*H453,2)</f>
        <v>0</v>
      </c>
      <c r="BL453" s="18" t="s">
        <v>169</v>
      </c>
      <c r="BM453" s="141" t="s">
        <v>936</v>
      </c>
    </row>
    <row r="454" spans="2:65" s="1" customFormat="1" ht="19.5">
      <c r="B454" s="34"/>
      <c r="D454" s="147" t="s">
        <v>165</v>
      </c>
      <c r="F454" s="148" t="s">
        <v>892</v>
      </c>
      <c r="I454" s="145"/>
      <c r="L454" s="34"/>
      <c r="M454" s="146"/>
      <c r="T454" s="55"/>
      <c r="AT454" s="18" t="s">
        <v>165</v>
      </c>
      <c r="AU454" s="18" t="s">
        <v>89</v>
      </c>
    </row>
    <row r="455" spans="2:65" s="12" customFormat="1" ht="11.25">
      <c r="B455" s="153"/>
      <c r="D455" s="147" t="s">
        <v>216</v>
      </c>
      <c r="E455" s="154" t="s">
        <v>3</v>
      </c>
      <c r="F455" s="155" t="s">
        <v>937</v>
      </c>
      <c r="H455" s="154" t="s">
        <v>3</v>
      </c>
      <c r="I455" s="156"/>
      <c r="L455" s="153"/>
      <c r="M455" s="157"/>
      <c r="T455" s="158"/>
      <c r="AT455" s="154" t="s">
        <v>216</v>
      </c>
      <c r="AU455" s="154" t="s">
        <v>89</v>
      </c>
      <c r="AV455" s="12" t="s">
        <v>87</v>
      </c>
      <c r="AW455" s="12" t="s">
        <v>40</v>
      </c>
      <c r="AX455" s="12" t="s">
        <v>79</v>
      </c>
      <c r="AY455" s="154" t="s">
        <v>143</v>
      </c>
    </row>
    <row r="456" spans="2:65" s="13" customFormat="1" ht="11.25">
      <c r="B456" s="159"/>
      <c r="D456" s="147" t="s">
        <v>216</v>
      </c>
      <c r="E456" s="160" t="s">
        <v>3</v>
      </c>
      <c r="F456" s="161" t="s">
        <v>938</v>
      </c>
      <c r="H456" s="162">
        <v>8</v>
      </c>
      <c r="I456" s="163"/>
      <c r="L456" s="159"/>
      <c r="M456" s="164"/>
      <c r="T456" s="165"/>
      <c r="AT456" s="160" t="s">
        <v>216</v>
      </c>
      <c r="AU456" s="160" t="s">
        <v>89</v>
      </c>
      <c r="AV456" s="13" t="s">
        <v>89</v>
      </c>
      <c r="AW456" s="13" t="s">
        <v>40</v>
      </c>
      <c r="AX456" s="13" t="s">
        <v>79</v>
      </c>
      <c r="AY456" s="160" t="s">
        <v>143</v>
      </c>
    </row>
    <row r="457" spans="2:65" s="14" customFormat="1" ht="11.25">
      <c r="B457" s="166"/>
      <c r="D457" s="147" t="s">
        <v>216</v>
      </c>
      <c r="E457" s="167" t="s">
        <v>3</v>
      </c>
      <c r="F457" s="168" t="s">
        <v>219</v>
      </c>
      <c r="H457" s="169">
        <v>8</v>
      </c>
      <c r="I457" s="170"/>
      <c r="L457" s="166"/>
      <c r="M457" s="171"/>
      <c r="T457" s="172"/>
      <c r="AT457" s="167" t="s">
        <v>216</v>
      </c>
      <c r="AU457" s="167" t="s">
        <v>89</v>
      </c>
      <c r="AV457" s="14" t="s">
        <v>169</v>
      </c>
      <c r="AW457" s="14" t="s">
        <v>40</v>
      </c>
      <c r="AX457" s="14" t="s">
        <v>87</v>
      </c>
      <c r="AY457" s="167" t="s">
        <v>143</v>
      </c>
    </row>
    <row r="458" spans="2:65" s="1" customFormat="1" ht="24.2" customHeight="1">
      <c r="B458" s="129"/>
      <c r="C458" s="130" t="s">
        <v>939</v>
      </c>
      <c r="D458" s="130" t="s">
        <v>146</v>
      </c>
      <c r="E458" s="131" t="s">
        <v>940</v>
      </c>
      <c r="F458" s="132" t="s">
        <v>941</v>
      </c>
      <c r="G458" s="133" t="s">
        <v>196</v>
      </c>
      <c r="H458" s="134">
        <v>7.8529999999999998</v>
      </c>
      <c r="I458" s="135"/>
      <c r="J458" s="136">
        <f>ROUND(I458*H458,2)</f>
        <v>0</v>
      </c>
      <c r="K458" s="132" t="s">
        <v>150</v>
      </c>
      <c r="L458" s="34"/>
      <c r="M458" s="137" t="s">
        <v>3</v>
      </c>
      <c r="N458" s="138" t="s">
        <v>50</v>
      </c>
      <c r="P458" s="139">
        <f>O458*H458</f>
        <v>0</v>
      </c>
      <c r="Q458" s="139">
        <v>0</v>
      </c>
      <c r="R458" s="139">
        <f>Q458*H458</f>
        <v>0</v>
      </c>
      <c r="S458" s="139">
        <v>0</v>
      </c>
      <c r="T458" s="140">
        <f>S458*H458</f>
        <v>0</v>
      </c>
      <c r="AR458" s="141" t="s">
        <v>169</v>
      </c>
      <c r="AT458" s="141" t="s">
        <v>146</v>
      </c>
      <c r="AU458" s="141" t="s">
        <v>89</v>
      </c>
      <c r="AY458" s="18" t="s">
        <v>143</v>
      </c>
      <c r="BE458" s="142">
        <f>IF(N458="základní",J458,0)</f>
        <v>0</v>
      </c>
      <c r="BF458" s="142">
        <f>IF(N458="snížená",J458,0)</f>
        <v>0</v>
      </c>
      <c r="BG458" s="142">
        <f>IF(N458="zákl. přenesená",J458,0)</f>
        <v>0</v>
      </c>
      <c r="BH458" s="142">
        <f>IF(N458="sníž. přenesená",J458,0)</f>
        <v>0</v>
      </c>
      <c r="BI458" s="142">
        <f>IF(N458="nulová",J458,0)</f>
        <v>0</v>
      </c>
      <c r="BJ458" s="18" t="s">
        <v>87</v>
      </c>
      <c r="BK458" s="142">
        <f>ROUND(I458*H458,2)</f>
        <v>0</v>
      </c>
      <c r="BL458" s="18" t="s">
        <v>169</v>
      </c>
      <c r="BM458" s="141" t="s">
        <v>942</v>
      </c>
    </row>
    <row r="459" spans="2:65" s="1" customFormat="1" ht="11.25">
      <c r="B459" s="34"/>
      <c r="D459" s="143" t="s">
        <v>153</v>
      </c>
      <c r="F459" s="144" t="s">
        <v>943</v>
      </c>
      <c r="I459" s="145"/>
      <c r="L459" s="34"/>
      <c r="M459" s="146"/>
      <c r="T459" s="55"/>
      <c r="AT459" s="18" t="s">
        <v>153</v>
      </c>
      <c r="AU459" s="18" t="s">
        <v>89</v>
      </c>
    </row>
    <row r="460" spans="2:65" s="1" customFormat="1" ht="19.5">
      <c r="B460" s="34"/>
      <c r="D460" s="147" t="s">
        <v>165</v>
      </c>
      <c r="F460" s="148" t="s">
        <v>745</v>
      </c>
      <c r="I460" s="145"/>
      <c r="L460" s="34"/>
      <c r="M460" s="146"/>
      <c r="T460" s="55"/>
      <c r="AT460" s="18" t="s">
        <v>165</v>
      </c>
      <c r="AU460" s="18" t="s">
        <v>89</v>
      </c>
    </row>
    <row r="461" spans="2:65" s="12" customFormat="1" ht="11.25">
      <c r="B461" s="153"/>
      <c r="D461" s="147" t="s">
        <v>216</v>
      </c>
      <c r="E461" s="154" t="s">
        <v>3</v>
      </c>
      <c r="F461" s="155" t="s">
        <v>944</v>
      </c>
      <c r="H461" s="154" t="s">
        <v>3</v>
      </c>
      <c r="I461" s="156"/>
      <c r="L461" s="153"/>
      <c r="M461" s="157"/>
      <c r="T461" s="158"/>
      <c r="AT461" s="154" t="s">
        <v>216</v>
      </c>
      <c r="AU461" s="154" t="s">
        <v>89</v>
      </c>
      <c r="AV461" s="12" t="s">
        <v>87</v>
      </c>
      <c r="AW461" s="12" t="s">
        <v>40</v>
      </c>
      <c r="AX461" s="12" t="s">
        <v>79</v>
      </c>
      <c r="AY461" s="154" t="s">
        <v>143</v>
      </c>
    </row>
    <row r="462" spans="2:65" s="12" customFormat="1" ht="11.25">
      <c r="B462" s="153"/>
      <c r="D462" s="147" t="s">
        <v>216</v>
      </c>
      <c r="E462" s="154" t="s">
        <v>3</v>
      </c>
      <c r="F462" s="155" t="s">
        <v>945</v>
      </c>
      <c r="H462" s="154" t="s">
        <v>3</v>
      </c>
      <c r="I462" s="156"/>
      <c r="L462" s="153"/>
      <c r="M462" s="157"/>
      <c r="T462" s="158"/>
      <c r="AT462" s="154" t="s">
        <v>216</v>
      </c>
      <c r="AU462" s="154" t="s">
        <v>89</v>
      </c>
      <c r="AV462" s="12" t="s">
        <v>87</v>
      </c>
      <c r="AW462" s="12" t="s">
        <v>40</v>
      </c>
      <c r="AX462" s="12" t="s">
        <v>79</v>
      </c>
      <c r="AY462" s="154" t="s">
        <v>143</v>
      </c>
    </row>
    <row r="463" spans="2:65" s="13" customFormat="1" ht="11.25">
      <c r="B463" s="159"/>
      <c r="D463" s="147" t="s">
        <v>216</v>
      </c>
      <c r="E463" s="160" t="s">
        <v>3</v>
      </c>
      <c r="F463" s="161" t="s">
        <v>946</v>
      </c>
      <c r="H463" s="162">
        <v>1.3</v>
      </c>
      <c r="I463" s="163"/>
      <c r="L463" s="159"/>
      <c r="M463" s="164"/>
      <c r="T463" s="165"/>
      <c r="AT463" s="160" t="s">
        <v>216</v>
      </c>
      <c r="AU463" s="160" t="s">
        <v>89</v>
      </c>
      <c r="AV463" s="13" t="s">
        <v>89</v>
      </c>
      <c r="AW463" s="13" t="s">
        <v>40</v>
      </c>
      <c r="AX463" s="13" t="s">
        <v>79</v>
      </c>
      <c r="AY463" s="160" t="s">
        <v>143</v>
      </c>
    </row>
    <row r="464" spans="2:65" s="12" customFormat="1" ht="11.25">
      <c r="B464" s="153"/>
      <c r="D464" s="147" t="s">
        <v>216</v>
      </c>
      <c r="E464" s="154" t="s">
        <v>3</v>
      </c>
      <c r="F464" s="155" t="s">
        <v>947</v>
      </c>
      <c r="H464" s="154" t="s">
        <v>3</v>
      </c>
      <c r="I464" s="156"/>
      <c r="L464" s="153"/>
      <c r="M464" s="157"/>
      <c r="T464" s="158"/>
      <c r="AT464" s="154" t="s">
        <v>216</v>
      </c>
      <c r="AU464" s="154" t="s">
        <v>89</v>
      </c>
      <c r="AV464" s="12" t="s">
        <v>87</v>
      </c>
      <c r="AW464" s="12" t="s">
        <v>40</v>
      </c>
      <c r="AX464" s="12" t="s">
        <v>79</v>
      </c>
      <c r="AY464" s="154" t="s">
        <v>143</v>
      </c>
    </row>
    <row r="465" spans="2:65" s="13" customFormat="1" ht="11.25">
      <c r="B465" s="159"/>
      <c r="D465" s="147" t="s">
        <v>216</v>
      </c>
      <c r="E465" s="160" t="s">
        <v>3</v>
      </c>
      <c r="F465" s="161" t="s">
        <v>948</v>
      </c>
      <c r="H465" s="162">
        <v>0.6</v>
      </c>
      <c r="I465" s="163"/>
      <c r="L465" s="159"/>
      <c r="M465" s="164"/>
      <c r="T465" s="165"/>
      <c r="AT465" s="160" t="s">
        <v>216</v>
      </c>
      <c r="AU465" s="160" t="s">
        <v>89</v>
      </c>
      <c r="AV465" s="13" t="s">
        <v>89</v>
      </c>
      <c r="AW465" s="13" t="s">
        <v>40</v>
      </c>
      <c r="AX465" s="13" t="s">
        <v>79</v>
      </c>
      <c r="AY465" s="160" t="s">
        <v>143</v>
      </c>
    </row>
    <row r="466" spans="2:65" s="12" customFormat="1" ht="11.25">
      <c r="B466" s="153"/>
      <c r="D466" s="147" t="s">
        <v>216</v>
      </c>
      <c r="E466" s="154" t="s">
        <v>3</v>
      </c>
      <c r="F466" s="155" t="s">
        <v>949</v>
      </c>
      <c r="H466" s="154" t="s">
        <v>3</v>
      </c>
      <c r="I466" s="156"/>
      <c r="L466" s="153"/>
      <c r="M466" s="157"/>
      <c r="T466" s="158"/>
      <c r="AT466" s="154" t="s">
        <v>216</v>
      </c>
      <c r="AU466" s="154" t="s">
        <v>89</v>
      </c>
      <c r="AV466" s="12" t="s">
        <v>87</v>
      </c>
      <c r="AW466" s="12" t="s">
        <v>40</v>
      </c>
      <c r="AX466" s="12" t="s">
        <v>79</v>
      </c>
      <c r="AY466" s="154" t="s">
        <v>143</v>
      </c>
    </row>
    <row r="467" spans="2:65" s="13" customFormat="1" ht="11.25">
      <c r="B467" s="159"/>
      <c r="D467" s="147" t="s">
        <v>216</v>
      </c>
      <c r="E467" s="160" t="s">
        <v>3</v>
      </c>
      <c r="F467" s="161" t="s">
        <v>950</v>
      </c>
      <c r="H467" s="162">
        <v>3.3</v>
      </c>
      <c r="I467" s="163"/>
      <c r="L467" s="159"/>
      <c r="M467" s="164"/>
      <c r="T467" s="165"/>
      <c r="AT467" s="160" t="s">
        <v>216</v>
      </c>
      <c r="AU467" s="160" t="s">
        <v>89</v>
      </c>
      <c r="AV467" s="13" t="s">
        <v>89</v>
      </c>
      <c r="AW467" s="13" t="s">
        <v>40</v>
      </c>
      <c r="AX467" s="13" t="s">
        <v>79</v>
      </c>
      <c r="AY467" s="160" t="s">
        <v>143</v>
      </c>
    </row>
    <row r="468" spans="2:65" s="13" customFormat="1" ht="11.25">
      <c r="B468" s="159"/>
      <c r="D468" s="147" t="s">
        <v>216</v>
      </c>
      <c r="E468" s="160" t="s">
        <v>3</v>
      </c>
      <c r="F468" s="161" t="s">
        <v>951</v>
      </c>
      <c r="H468" s="162">
        <v>0.3</v>
      </c>
      <c r="I468" s="163"/>
      <c r="L468" s="159"/>
      <c r="M468" s="164"/>
      <c r="T468" s="165"/>
      <c r="AT468" s="160" t="s">
        <v>216</v>
      </c>
      <c r="AU468" s="160" t="s">
        <v>89</v>
      </c>
      <c r="AV468" s="13" t="s">
        <v>89</v>
      </c>
      <c r="AW468" s="13" t="s">
        <v>40</v>
      </c>
      <c r="AX468" s="13" t="s">
        <v>79</v>
      </c>
      <c r="AY468" s="160" t="s">
        <v>143</v>
      </c>
    </row>
    <row r="469" spans="2:65" s="12" customFormat="1" ht="11.25">
      <c r="B469" s="153"/>
      <c r="D469" s="147" t="s">
        <v>216</v>
      </c>
      <c r="E469" s="154" t="s">
        <v>3</v>
      </c>
      <c r="F469" s="155" t="s">
        <v>952</v>
      </c>
      <c r="H469" s="154" t="s">
        <v>3</v>
      </c>
      <c r="I469" s="156"/>
      <c r="L469" s="153"/>
      <c r="M469" s="157"/>
      <c r="T469" s="158"/>
      <c r="AT469" s="154" t="s">
        <v>216</v>
      </c>
      <c r="AU469" s="154" t="s">
        <v>89</v>
      </c>
      <c r="AV469" s="12" t="s">
        <v>87</v>
      </c>
      <c r="AW469" s="12" t="s">
        <v>40</v>
      </c>
      <c r="AX469" s="12" t="s">
        <v>79</v>
      </c>
      <c r="AY469" s="154" t="s">
        <v>143</v>
      </c>
    </row>
    <row r="470" spans="2:65" s="13" customFormat="1" ht="11.25">
      <c r="B470" s="159"/>
      <c r="D470" s="147" t="s">
        <v>216</v>
      </c>
      <c r="E470" s="160" t="s">
        <v>3</v>
      </c>
      <c r="F470" s="161" t="s">
        <v>953</v>
      </c>
      <c r="H470" s="162">
        <v>0.3</v>
      </c>
      <c r="I470" s="163"/>
      <c r="L470" s="159"/>
      <c r="M470" s="164"/>
      <c r="T470" s="165"/>
      <c r="AT470" s="160" t="s">
        <v>216</v>
      </c>
      <c r="AU470" s="160" t="s">
        <v>89</v>
      </c>
      <c r="AV470" s="13" t="s">
        <v>89</v>
      </c>
      <c r="AW470" s="13" t="s">
        <v>40</v>
      </c>
      <c r="AX470" s="13" t="s">
        <v>79</v>
      </c>
      <c r="AY470" s="160" t="s">
        <v>143</v>
      </c>
    </row>
    <row r="471" spans="2:65" s="12" customFormat="1" ht="11.25">
      <c r="B471" s="153"/>
      <c r="D471" s="147" t="s">
        <v>216</v>
      </c>
      <c r="E471" s="154" t="s">
        <v>3</v>
      </c>
      <c r="F471" s="155" t="s">
        <v>954</v>
      </c>
      <c r="H471" s="154" t="s">
        <v>3</v>
      </c>
      <c r="I471" s="156"/>
      <c r="L471" s="153"/>
      <c r="M471" s="157"/>
      <c r="T471" s="158"/>
      <c r="AT471" s="154" t="s">
        <v>216</v>
      </c>
      <c r="AU471" s="154" t="s">
        <v>89</v>
      </c>
      <c r="AV471" s="12" t="s">
        <v>87</v>
      </c>
      <c r="AW471" s="12" t="s">
        <v>40</v>
      </c>
      <c r="AX471" s="12" t="s">
        <v>79</v>
      </c>
      <c r="AY471" s="154" t="s">
        <v>143</v>
      </c>
    </row>
    <row r="472" spans="2:65" s="13" customFormat="1" ht="11.25">
      <c r="B472" s="159"/>
      <c r="D472" s="147" t="s">
        <v>216</v>
      </c>
      <c r="E472" s="160" t="s">
        <v>3</v>
      </c>
      <c r="F472" s="161" t="s">
        <v>955</v>
      </c>
      <c r="H472" s="162">
        <v>1.6</v>
      </c>
      <c r="I472" s="163"/>
      <c r="L472" s="159"/>
      <c r="M472" s="164"/>
      <c r="T472" s="165"/>
      <c r="AT472" s="160" t="s">
        <v>216</v>
      </c>
      <c r="AU472" s="160" t="s">
        <v>89</v>
      </c>
      <c r="AV472" s="13" t="s">
        <v>89</v>
      </c>
      <c r="AW472" s="13" t="s">
        <v>40</v>
      </c>
      <c r="AX472" s="13" t="s">
        <v>79</v>
      </c>
      <c r="AY472" s="160" t="s">
        <v>143</v>
      </c>
    </row>
    <row r="473" spans="2:65" s="12" customFormat="1" ht="11.25">
      <c r="B473" s="153"/>
      <c r="D473" s="147" t="s">
        <v>216</v>
      </c>
      <c r="E473" s="154" t="s">
        <v>3</v>
      </c>
      <c r="F473" s="155" t="s">
        <v>956</v>
      </c>
      <c r="H473" s="154" t="s">
        <v>3</v>
      </c>
      <c r="I473" s="156"/>
      <c r="L473" s="153"/>
      <c r="M473" s="157"/>
      <c r="T473" s="158"/>
      <c r="AT473" s="154" t="s">
        <v>216</v>
      </c>
      <c r="AU473" s="154" t="s">
        <v>89</v>
      </c>
      <c r="AV473" s="12" t="s">
        <v>87</v>
      </c>
      <c r="AW473" s="12" t="s">
        <v>40</v>
      </c>
      <c r="AX473" s="12" t="s">
        <v>79</v>
      </c>
      <c r="AY473" s="154" t="s">
        <v>143</v>
      </c>
    </row>
    <row r="474" spans="2:65" s="13" customFormat="1" ht="11.25">
      <c r="B474" s="159"/>
      <c r="D474" s="147" t="s">
        <v>216</v>
      </c>
      <c r="E474" s="160" t="s">
        <v>3</v>
      </c>
      <c r="F474" s="161" t="s">
        <v>957</v>
      </c>
      <c r="H474" s="162">
        <v>0.45300000000000001</v>
      </c>
      <c r="I474" s="163"/>
      <c r="L474" s="159"/>
      <c r="M474" s="164"/>
      <c r="T474" s="165"/>
      <c r="AT474" s="160" t="s">
        <v>216</v>
      </c>
      <c r="AU474" s="160" t="s">
        <v>89</v>
      </c>
      <c r="AV474" s="13" t="s">
        <v>89</v>
      </c>
      <c r="AW474" s="13" t="s">
        <v>40</v>
      </c>
      <c r="AX474" s="13" t="s">
        <v>79</v>
      </c>
      <c r="AY474" s="160" t="s">
        <v>143</v>
      </c>
    </row>
    <row r="475" spans="2:65" s="14" customFormat="1" ht="11.25">
      <c r="B475" s="166"/>
      <c r="D475" s="147" t="s">
        <v>216</v>
      </c>
      <c r="E475" s="167" t="s">
        <v>3</v>
      </c>
      <c r="F475" s="168" t="s">
        <v>219</v>
      </c>
      <c r="H475" s="169">
        <v>7.8529999999999989</v>
      </c>
      <c r="I475" s="170"/>
      <c r="L475" s="166"/>
      <c r="M475" s="171"/>
      <c r="T475" s="172"/>
      <c r="AT475" s="167" t="s">
        <v>216</v>
      </c>
      <c r="AU475" s="167" t="s">
        <v>89</v>
      </c>
      <c r="AV475" s="14" t="s">
        <v>169</v>
      </c>
      <c r="AW475" s="14" t="s">
        <v>40</v>
      </c>
      <c r="AX475" s="14" t="s">
        <v>87</v>
      </c>
      <c r="AY475" s="167" t="s">
        <v>143</v>
      </c>
    </row>
    <row r="476" spans="2:65" s="11" customFormat="1" ht="22.9" customHeight="1">
      <c r="B476" s="117"/>
      <c r="D476" s="118" t="s">
        <v>78</v>
      </c>
      <c r="E476" s="127" t="s">
        <v>258</v>
      </c>
      <c r="F476" s="127" t="s">
        <v>958</v>
      </c>
      <c r="I476" s="120"/>
      <c r="J476" s="128">
        <f>BK476</f>
        <v>0</v>
      </c>
      <c r="L476" s="117"/>
      <c r="M476" s="122"/>
      <c r="P476" s="123">
        <f>SUM(P477:P757)</f>
        <v>0</v>
      </c>
      <c r="R476" s="123">
        <f>SUM(R477:R757)</f>
        <v>41.636093820000006</v>
      </c>
      <c r="T476" s="124">
        <f>SUM(T477:T757)</f>
        <v>39.270999999999994</v>
      </c>
      <c r="AR476" s="118" t="s">
        <v>87</v>
      </c>
      <c r="AT476" s="125" t="s">
        <v>78</v>
      </c>
      <c r="AU476" s="125" t="s">
        <v>87</v>
      </c>
      <c r="AY476" s="118" t="s">
        <v>143</v>
      </c>
      <c r="BK476" s="126">
        <f>SUM(BK477:BK757)</f>
        <v>0</v>
      </c>
    </row>
    <row r="477" spans="2:65" s="1" customFormat="1" ht="16.5" customHeight="1">
      <c r="B477" s="129"/>
      <c r="C477" s="130" t="s">
        <v>959</v>
      </c>
      <c r="D477" s="130" t="s">
        <v>146</v>
      </c>
      <c r="E477" s="131" t="s">
        <v>960</v>
      </c>
      <c r="F477" s="132" t="s">
        <v>961</v>
      </c>
      <c r="G477" s="133" t="s">
        <v>316</v>
      </c>
      <c r="H477" s="134">
        <v>288.89999999999998</v>
      </c>
      <c r="I477" s="135"/>
      <c r="J477" s="136">
        <f>ROUND(I477*H477,2)</f>
        <v>0</v>
      </c>
      <c r="K477" s="132" t="s">
        <v>150</v>
      </c>
      <c r="L477" s="34"/>
      <c r="M477" s="137" t="s">
        <v>3</v>
      </c>
      <c r="N477" s="138" t="s">
        <v>50</v>
      </c>
      <c r="P477" s="139">
        <f>O477*H477</f>
        <v>0</v>
      </c>
      <c r="Q477" s="139">
        <v>0</v>
      </c>
      <c r="R477" s="139">
        <f>Q477*H477</f>
        <v>0</v>
      </c>
      <c r="S477" s="139">
        <v>6.5000000000000002E-2</v>
      </c>
      <c r="T477" s="140">
        <f>S477*H477</f>
        <v>18.778499999999998</v>
      </c>
      <c r="AR477" s="141" t="s">
        <v>169</v>
      </c>
      <c r="AT477" s="141" t="s">
        <v>146</v>
      </c>
      <c r="AU477" s="141" t="s">
        <v>89</v>
      </c>
      <c r="AY477" s="18" t="s">
        <v>143</v>
      </c>
      <c r="BE477" s="142">
        <f>IF(N477="základní",J477,0)</f>
        <v>0</v>
      </c>
      <c r="BF477" s="142">
        <f>IF(N477="snížená",J477,0)</f>
        <v>0</v>
      </c>
      <c r="BG477" s="142">
        <f>IF(N477="zákl. přenesená",J477,0)</f>
        <v>0</v>
      </c>
      <c r="BH477" s="142">
        <f>IF(N477="sníž. přenesená",J477,0)</f>
        <v>0</v>
      </c>
      <c r="BI477" s="142">
        <f>IF(N477="nulová",J477,0)</f>
        <v>0</v>
      </c>
      <c r="BJ477" s="18" t="s">
        <v>87</v>
      </c>
      <c r="BK477" s="142">
        <f>ROUND(I477*H477,2)</f>
        <v>0</v>
      </c>
      <c r="BL477" s="18" t="s">
        <v>169</v>
      </c>
      <c r="BM477" s="141" t="s">
        <v>962</v>
      </c>
    </row>
    <row r="478" spans="2:65" s="1" customFormat="1" ht="11.25">
      <c r="B478" s="34"/>
      <c r="D478" s="143" t="s">
        <v>153</v>
      </c>
      <c r="F478" s="144" t="s">
        <v>963</v>
      </c>
      <c r="I478" s="145"/>
      <c r="L478" s="34"/>
      <c r="M478" s="146"/>
      <c r="T478" s="55"/>
      <c r="AT478" s="18" t="s">
        <v>153</v>
      </c>
      <c r="AU478" s="18" t="s">
        <v>89</v>
      </c>
    </row>
    <row r="479" spans="2:65" s="12" customFormat="1" ht="11.25">
      <c r="B479" s="153"/>
      <c r="D479" s="147" t="s">
        <v>216</v>
      </c>
      <c r="E479" s="154" t="s">
        <v>3</v>
      </c>
      <c r="F479" s="155" t="s">
        <v>964</v>
      </c>
      <c r="H479" s="154" t="s">
        <v>3</v>
      </c>
      <c r="I479" s="156"/>
      <c r="L479" s="153"/>
      <c r="M479" s="157"/>
      <c r="T479" s="158"/>
      <c r="AT479" s="154" t="s">
        <v>216</v>
      </c>
      <c r="AU479" s="154" t="s">
        <v>89</v>
      </c>
      <c r="AV479" s="12" t="s">
        <v>87</v>
      </c>
      <c r="AW479" s="12" t="s">
        <v>40</v>
      </c>
      <c r="AX479" s="12" t="s">
        <v>79</v>
      </c>
      <c r="AY479" s="154" t="s">
        <v>143</v>
      </c>
    </row>
    <row r="480" spans="2:65" s="12" customFormat="1" ht="11.25">
      <c r="B480" s="153"/>
      <c r="D480" s="147" t="s">
        <v>216</v>
      </c>
      <c r="E480" s="154" t="s">
        <v>3</v>
      </c>
      <c r="F480" s="155" t="s">
        <v>965</v>
      </c>
      <c r="H480" s="154" t="s">
        <v>3</v>
      </c>
      <c r="I480" s="156"/>
      <c r="L480" s="153"/>
      <c r="M480" s="157"/>
      <c r="T480" s="158"/>
      <c r="AT480" s="154" t="s">
        <v>216</v>
      </c>
      <c r="AU480" s="154" t="s">
        <v>89</v>
      </c>
      <c r="AV480" s="12" t="s">
        <v>87</v>
      </c>
      <c r="AW480" s="12" t="s">
        <v>40</v>
      </c>
      <c r="AX480" s="12" t="s">
        <v>79</v>
      </c>
      <c r="AY480" s="154" t="s">
        <v>143</v>
      </c>
    </row>
    <row r="481" spans="2:65" s="13" customFormat="1" ht="11.25">
      <c r="B481" s="159"/>
      <c r="D481" s="147" t="s">
        <v>216</v>
      </c>
      <c r="E481" s="160" t="s">
        <v>3</v>
      </c>
      <c r="F481" s="161" t="s">
        <v>966</v>
      </c>
      <c r="H481" s="162">
        <v>185.4</v>
      </c>
      <c r="I481" s="163"/>
      <c r="L481" s="159"/>
      <c r="M481" s="164"/>
      <c r="T481" s="165"/>
      <c r="AT481" s="160" t="s">
        <v>216</v>
      </c>
      <c r="AU481" s="160" t="s">
        <v>89</v>
      </c>
      <c r="AV481" s="13" t="s">
        <v>89</v>
      </c>
      <c r="AW481" s="13" t="s">
        <v>40</v>
      </c>
      <c r="AX481" s="13" t="s">
        <v>79</v>
      </c>
      <c r="AY481" s="160" t="s">
        <v>143</v>
      </c>
    </row>
    <row r="482" spans="2:65" s="12" customFormat="1" ht="11.25">
      <c r="B482" s="153"/>
      <c r="D482" s="147" t="s">
        <v>216</v>
      </c>
      <c r="E482" s="154" t="s">
        <v>3</v>
      </c>
      <c r="F482" s="155" t="s">
        <v>631</v>
      </c>
      <c r="H482" s="154" t="s">
        <v>3</v>
      </c>
      <c r="I482" s="156"/>
      <c r="L482" s="153"/>
      <c r="M482" s="157"/>
      <c r="T482" s="158"/>
      <c r="AT482" s="154" t="s">
        <v>216</v>
      </c>
      <c r="AU482" s="154" t="s">
        <v>89</v>
      </c>
      <c r="AV482" s="12" t="s">
        <v>87</v>
      </c>
      <c r="AW482" s="12" t="s">
        <v>40</v>
      </c>
      <c r="AX482" s="12" t="s">
        <v>79</v>
      </c>
      <c r="AY482" s="154" t="s">
        <v>143</v>
      </c>
    </row>
    <row r="483" spans="2:65" s="13" customFormat="1" ht="11.25">
      <c r="B483" s="159"/>
      <c r="D483" s="147" t="s">
        <v>216</v>
      </c>
      <c r="E483" s="160" t="s">
        <v>3</v>
      </c>
      <c r="F483" s="161" t="s">
        <v>967</v>
      </c>
      <c r="H483" s="162">
        <v>103.5</v>
      </c>
      <c r="I483" s="163"/>
      <c r="L483" s="159"/>
      <c r="M483" s="164"/>
      <c r="T483" s="165"/>
      <c r="AT483" s="160" t="s">
        <v>216</v>
      </c>
      <c r="AU483" s="160" t="s">
        <v>89</v>
      </c>
      <c r="AV483" s="13" t="s">
        <v>89</v>
      </c>
      <c r="AW483" s="13" t="s">
        <v>40</v>
      </c>
      <c r="AX483" s="13" t="s">
        <v>79</v>
      </c>
      <c r="AY483" s="160" t="s">
        <v>143</v>
      </c>
    </row>
    <row r="484" spans="2:65" s="14" customFormat="1" ht="11.25">
      <c r="B484" s="166"/>
      <c r="D484" s="147" t="s">
        <v>216</v>
      </c>
      <c r="E484" s="167" t="s">
        <v>3</v>
      </c>
      <c r="F484" s="168" t="s">
        <v>219</v>
      </c>
      <c r="H484" s="169">
        <v>288.89999999999998</v>
      </c>
      <c r="I484" s="170"/>
      <c r="L484" s="166"/>
      <c r="M484" s="171"/>
      <c r="T484" s="172"/>
      <c r="AT484" s="167" t="s">
        <v>216</v>
      </c>
      <c r="AU484" s="167" t="s">
        <v>89</v>
      </c>
      <c r="AV484" s="14" t="s">
        <v>169</v>
      </c>
      <c r="AW484" s="14" t="s">
        <v>40</v>
      </c>
      <c r="AX484" s="14" t="s">
        <v>87</v>
      </c>
      <c r="AY484" s="167" t="s">
        <v>143</v>
      </c>
    </row>
    <row r="485" spans="2:65" s="1" customFormat="1" ht="16.5" customHeight="1">
      <c r="B485" s="129"/>
      <c r="C485" s="130" t="s">
        <v>968</v>
      </c>
      <c r="D485" s="130" t="s">
        <v>146</v>
      </c>
      <c r="E485" s="131" t="s">
        <v>969</v>
      </c>
      <c r="F485" s="132" t="s">
        <v>970</v>
      </c>
      <c r="G485" s="133" t="s">
        <v>316</v>
      </c>
      <c r="H485" s="134">
        <v>182.6</v>
      </c>
      <c r="I485" s="135"/>
      <c r="J485" s="136">
        <f>ROUND(I485*H485,2)</f>
        <v>0</v>
      </c>
      <c r="K485" s="132" t="s">
        <v>150</v>
      </c>
      <c r="L485" s="34"/>
      <c r="M485" s="137" t="s">
        <v>3</v>
      </c>
      <c r="N485" s="138" t="s">
        <v>50</v>
      </c>
      <c r="P485" s="139">
        <f>O485*H485</f>
        <v>0</v>
      </c>
      <c r="Q485" s="139">
        <v>1.0000000000000001E-5</v>
      </c>
      <c r="R485" s="139">
        <f>Q485*H485</f>
        <v>1.8260000000000001E-3</v>
      </c>
      <c r="S485" s="139">
        <v>0</v>
      </c>
      <c r="T485" s="140">
        <f>S485*H485</f>
        <v>0</v>
      </c>
      <c r="AR485" s="141" t="s">
        <v>169</v>
      </c>
      <c r="AT485" s="141" t="s">
        <v>146</v>
      </c>
      <c r="AU485" s="141" t="s">
        <v>89</v>
      </c>
      <c r="AY485" s="18" t="s">
        <v>143</v>
      </c>
      <c r="BE485" s="142">
        <f>IF(N485="základní",J485,0)</f>
        <v>0</v>
      </c>
      <c r="BF485" s="142">
        <f>IF(N485="snížená",J485,0)</f>
        <v>0</v>
      </c>
      <c r="BG485" s="142">
        <f>IF(N485="zákl. přenesená",J485,0)</f>
        <v>0</v>
      </c>
      <c r="BH485" s="142">
        <f>IF(N485="sníž. přenesená",J485,0)</f>
        <v>0</v>
      </c>
      <c r="BI485" s="142">
        <f>IF(N485="nulová",J485,0)</f>
        <v>0</v>
      </c>
      <c r="BJ485" s="18" t="s">
        <v>87</v>
      </c>
      <c r="BK485" s="142">
        <f>ROUND(I485*H485,2)</f>
        <v>0</v>
      </c>
      <c r="BL485" s="18" t="s">
        <v>169</v>
      </c>
      <c r="BM485" s="141" t="s">
        <v>971</v>
      </c>
    </row>
    <row r="486" spans="2:65" s="1" customFormat="1" ht="11.25">
      <c r="B486" s="34"/>
      <c r="D486" s="143" t="s">
        <v>153</v>
      </c>
      <c r="F486" s="144" t="s">
        <v>972</v>
      </c>
      <c r="I486" s="145"/>
      <c r="L486" s="34"/>
      <c r="M486" s="146"/>
      <c r="T486" s="55"/>
      <c r="AT486" s="18" t="s">
        <v>153</v>
      </c>
      <c r="AU486" s="18" t="s">
        <v>89</v>
      </c>
    </row>
    <row r="487" spans="2:65" s="1" customFormat="1" ht="19.5">
      <c r="B487" s="34"/>
      <c r="D487" s="147" t="s">
        <v>165</v>
      </c>
      <c r="F487" s="148" t="s">
        <v>973</v>
      </c>
      <c r="I487" s="145"/>
      <c r="L487" s="34"/>
      <c r="M487" s="146"/>
      <c r="T487" s="55"/>
      <c r="AT487" s="18" t="s">
        <v>165</v>
      </c>
      <c r="AU487" s="18" t="s">
        <v>89</v>
      </c>
    </row>
    <row r="488" spans="2:65" s="12" customFormat="1" ht="11.25">
      <c r="B488" s="153"/>
      <c r="D488" s="147" t="s">
        <v>216</v>
      </c>
      <c r="E488" s="154" t="s">
        <v>3</v>
      </c>
      <c r="F488" s="155" t="s">
        <v>974</v>
      </c>
      <c r="H488" s="154" t="s">
        <v>3</v>
      </c>
      <c r="I488" s="156"/>
      <c r="L488" s="153"/>
      <c r="M488" s="157"/>
      <c r="T488" s="158"/>
      <c r="AT488" s="154" t="s">
        <v>216</v>
      </c>
      <c r="AU488" s="154" t="s">
        <v>89</v>
      </c>
      <c r="AV488" s="12" t="s">
        <v>87</v>
      </c>
      <c r="AW488" s="12" t="s">
        <v>40</v>
      </c>
      <c r="AX488" s="12" t="s">
        <v>79</v>
      </c>
      <c r="AY488" s="154" t="s">
        <v>143</v>
      </c>
    </row>
    <row r="489" spans="2:65" s="12" customFormat="1" ht="11.25">
      <c r="B489" s="153"/>
      <c r="D489" s="147" t="s">
        <v>216</v>
      </c>
      <c r="E489" s="154" t="s">
        <v>3</v>
      </c>
      <c r="F489" s="155" t="s">
        <v>975</v>
      </c>
      <c r="H489" s="154" t="s">
        <v>3</v>
      </c>
      <c r="I489" s="156"/>
      <c r="L489" s="153"/>
      <c r="M489" s="157"/>
      <c r="T489" s="158"/>
      <c r="AT489" s="154" t="s">
        <v>216</v>
      </c>
      <c r="AU489" s="154" t="s">
        <v>89</v>
      </c>
      <c r="AV489" s="12" t="s">
        <v>87</v>
      </c>
      <c r="AW489" s="12" t="s">
        <v>40</v>
      </c>
      <c r="AX489" s="12" t="s">
        <v>79</v>
      </c>
      <c r="AY489" s="154" t="s">
        <v>143</v>
      </c>
    </row>
    <row r="490" spans="2:65" s="13" customFormat="1" ht="11.25">
      <c r="B490" s="159"/>
      <c r="D490" s="147" t="s">
        <v>216</v>
      </c>
      <c r="E490" s="160" t="s">
        <v>3</v>
      </c>
      <c r="F490" s="161" t="s">
        <v>976</v>
      </c>
      <c r="H490" s="162">
        <v>60</v>
      </c>
      <c r="I490" s="163"/>
      <c r="L490" s="159"/>
      <c r="M490" s="164"/>
      <c r="T490" s="165"/>
      <c r="AT490" s="160" t="s">
        <v>216</v>
      </c>
      <c r="AU490" s="160" t="s">
        <v>89</v>
      </c>
      <c r="AV490" s="13" t="s">
        <v>89</v>
      </c>
      <c r="AW490" s="13" t="s">
        <v>40</v>
      </c>
      <c r="AX490" s="13" t="s">
        <v>79</v>
      </c>
      <c r="AY490" s="160" t="s">
        <v>143</v>
      </c>
    </row>
    <row r="491" spans="2:65" s="15" customFormat="1" ht="11.25">
      <c r="B491" s="183"/>
      <c r="D491" s="147" t="s">
        <v>216</v>
      </c>
      <c r="E491" s="184" t="s">
        <v>3</v>
      </c>
      <c r="F491" s="185" t="s">
        <v>393</v>
      </c>
      <c r="H491" s="186">
        <v>60</v>
      </c>
      <c r="I491" s="187"/>
      <c r="L491" s="183"/>
      <c r="M491" s="188"/>
      <c r="T491" s="189"/>
      <c r="AT491" s="184" t="s">
        <v>216</v>
      </c>
      <c r="AU491" s="184" t="s">
        <v>89</v>
      </c>
      <c r="AV491" s="15" t="s">
        <v>161</v>
      </c>
      <c r="AW491" s="15" t="s">
        <v>40</v>
      </c>
      <c r="AX491" s="15" t="s">
        <v>79</v>
      </c>
      <c r="AY491" s="184" t="s">
        <v>143</v>
      </c>
    </row>
    <row r="492" spans="2:65" s="12" customFormat="1" ht="11.25">
      <c r="B492" s="153"/>
      <c r="D492" s="147" t="s">
        <v>216</v>
      </c>
      <c r="E492" s="154" t="s">
        <v>3</v>
      </c>
      <c r="F492" s="155" t="s">
        <v>977</v>
      </c>
      <c r="H492" s="154" t="s">
        <v>3</v>
      </c>
      <c r="I492" s="156"/>
      <c r="L492" s="153"/>
      <c r="M492" s="157"/>
      <c r="T492" s="158"/>
      <c r="AT492" s="154" t="s">
        <v>216</v>
      </c>
      <c r="AU492" s="154" t="s">
        <v>89</v>
      </c>
      <c r="AV492" s="12" t="s">
        <v>87</v>
      </c>
      <c r="AW492" s="12" t="s">
        <v>40</v>
      </c>
      <c r="AX492" s="12" t="s">
        <v>79</v>
      </c>
      <c r="AY492" s="154" t="s">
        <v>143</v>
      </c>
    </row>
    <row r="493" spans="2:65" s="12" customFormat="1" ht="11.25">
      <c r="B493" s="153"/>
      <c r="D493" s="147" t="s">
        <v>216</v>
      </c>
      <c r="E493" s="154" t="s">
        <v>3</v>
      </c>
      <c r="F493" s="155" t="s">
        <v>631</v>
      </c>
      <c r="H493" s="154" t="s">
        <v>3</v>
      </c>
      <c r="I493" s="156"/>
      <c r="L493" s="153"/>
      <c r="M493" s="157"/>
      <c r="T493" s="158"/>
      <c r="AT493" s="154" t="s">
        <v>216</v>
      </c>
      <c r="AU493" s="154" t="s">
        <v>89</v>
      </c>
      <c r="AV493" s="12" t="s">
        <v>87</v>
      </c>
      <c r="AW493" s="12" t="s">
        <v>40</v>
      </c>
      <c r="AX493" s="12" t="s">
        <v>79</v>
      </c>
      <c r="AY493" s="154" t="s">
        <v>143</v>
      </c>
    </row>
    <row r="494" spans="2:65" s="13" customFormat="1" ht="11.25">
      <c r="B494" s="159"/>
      <c r="D494" s="147" t="s">
        <v>216</v>
      </c>
      <c r="E494" s="160" t="s">
        <v>3</v>
      </c>
      <c r="F494" s="161" t="s">
        <v>978</v>
      </c>
      <c r="H494" s="162">
        <v>10.5</v>
      </c>
      <c r="I494" s="163"/>
      <c r="L494" s="159"/>
      <c r="M494" s="164"/>
      <c r="T494" s="165"/>
      <c r="AT494" s="160" t="s">
        <v>216</v>
      </c>
      <c r="AU494" s="160" t="s">
        <v>89</v>
      </c>
      <c r="AV494" s="13" t="s">
        <v>89</v>
      </c>
      <c r="AW494" s="13" t="s">
        <v>40</v>
      </c>
      <c r="AX494" s="13" t="s">
        <v>79</v>
      </c>
      <c r="AY494" s="160" t="s">
        <v>143</v>
      </c>
    </row>
    <row r="495" spans="2:65" s="13" customFormat="1" ht="11.25">
      <c r="B495" s="159"/>
      <c r="D495" s="147" t="s">
        <v>216</v>
      </c>
      <c r="E495" s="160" t="s">
        <v>3</v>
      </c>
      <c r="F495" s="161" t="s">
        <v>979</v>
      </c>
      <c r="H495" s="162">
        <v>6.5</v>
      </c>
      <c r="I495" s="163"/>
      <c r="L495" s="159"/>
      <c r="M495" s="164"/>
      <c r="T495" s="165"/>
      <c r="AT495" s="160" t="s">
        <v>216</v>
      </c>
      <c r="AU495" s="160" t="s">
        <v>89</v>
      </c>
      <c r="AV495" s="13" t="s">
        <v>89</v>
      </c>
      <c r="AW495" s="13" t="s">
        <v>40</v>
      </c>
      <c r="AX495" s="13" t="s">
        <v>79</v>
      </c>
      <c r="AY495" s="160" t="s">
        <v>143</v>
      </c>
    </row>
    <row r="496" spans="2:65" s="13" customFormat="1" ht="11.25">
      <c r="B496" s="159"/>
      <c r="D496" s="147" t="s">
        <v>216</v>
      </c>
      <c r="E496" s="160" t="s">
        <v>3</v>
      </c>
      <c r="F496" s="161" t="s">
        <v>980</v>
      </c>
      <c r="H496" s="162">
        <v>10.5</v>
      </c>
      <c r="I496" s="163"/>
      <c r="L496" s="159"/>
      <c r="M496" s="164"/>
      <c r="T496" s="165"/>
      <c r="AT496" s="160" t="s">
        <v>216</v>
      </c>
      <c r="AU496" s="160" t="s">
        <v>89</v>
      </c>
      <c r="AV496" s="13" t="s">
        <v>89</v>
      </c>
      <c r="AW496" s="13" t="s">
        <v>40</v>
      </c>
      <c r="AX496" s="13" t="s">
        <v>79</v>
      </c>
      <c r="AY496" s="160" t="s">
        <v>143</v>
      </c>
    </row>
    <row r="497" spans="2:51" s="13" customFormat="1" ht="11.25">
      <c r="B497" s="159"/>
      <c r="D497" s="147" t="s">
        <v>216</v>
      </c>
      <c r="E497" s="160" t="s">
        <v>3</v>
      </c>
      <c r="F497" s="161" t="s">
        <v>981</v>
      </c>
      <c r="H497" s="162">
        <v>5.7</v>
      </c>
      <c r="I497" s="163"/>
      <c r="L497" s="159"/>
      <c r="M497" s="164"/>
      <c r="T497" s="165"/>
      <c r="AT497" s="160" t="s">
        <v>216</v>
      </c>
      <c r="AU497" s="160" t="s">
        <v>89</v>
      </c>
      <c r="AV497" s="13" t="s">
        <v>89</v>
      </c>
      <c r="AW497" s="13" t="s">
        <v>40</v>
      </c>
      <c r="AX497" s="13" t="s">
        <v>79</v>
      </c>
      <c r="AY497" s="160" t="s">
        <v>143</v>
      </c>
    </row>
    <row r="498" spans="2:51" s="13" customFormat="1" ht="11.25">
      <c r="B498" s="159"/>
      <c r="D498" s="147" t="s">
        <v>216</v>
      </c>
      <c r="E498" s="160" t="s">
        <v>3</v>
      </c>
      <c r="F498" s="161" t="s">
        <v>982</v>
      </c>
      <c r="H498" s="162">
        <v>6.5</v>
      </c>
      <c r="I498" s="163"/>
      <c r="L498" s="159"/>
      <c r="M498" s="164"/>
      <c r="T498" s="165"/>
      <c r="AT498" s="160" t="s">
        <v>216</v>
      </c>
      <c r="AU498" s="160" t="s">
        <v>89</v>
      </c>
      <c r="AV498" s="13" t="s">
        <v>89</v>
      </c>
      <c r="AW498" s="13" t="s">
        <v>40</v>
      </c>
      <c r="AX498" s="13" t="s">
        <v>79</v>
      </c>
      <c r="AY498" s="160" t="s">
        <v>143</v>
      </c>
    </row>
    <row r="499" spans="2:51" s="13" customFormat="1" ht="11.25">
      <c r="B499" s="159"/>
      <c r="D499" s="147" t="s">
        <v>216</v>
      </c>
      <c r="E499" s="160" t="s">
        <v>3</v>
      </c>
      <c r="F499" s="161" t="s">
        <v>983</v>
      </c>
      <c r="H499" s="162">
        <v>3.5</v>
      </c>
      <c r="I499" s="163"/>
      <c r="L499" s="159"/>
      <c r="M499" s="164"/>
      <c r="T499" s="165"/>
      <c r="AT499" s="160" t="s">
        <v>216</v>
      </c>
      <c r="AU499" s="160" t="s">
        <v>89</v>
      </c>
      <c r="AV499" s="13" t="s">
        <v>89</v>
      </c>
      <c r="AW499" s="13" t="s">
        <v>40</v>
      </c>
      <c r="AX499" s="13" t="s">
        <v>79</v>
      </c>
      <c r="AY499" s="160" t="s">
        <v>143</v>
      </c>
    </row>
    <row r="500" spans="2:51" s="13" customFormat="1" ht="11.25">
      <c r="B500" s="159"/>
      <c r="D500" s="147" t="s">
        <v>216</v>
      </c>
      <c r="E500" s="160" t="s">
        <v>3</v>
      </c>
      <c r="F500" s="161" t="s">
        <v>984</v>
      </c>
      <c r="H500" s="162">
        <v>5.7</v>
      </c>
      <c r="I500" s="163"/>
      <c r="L500" s="159"/>
      <c r="M500" s="164"/>
      <c r="T500" s="165"/>
      <c r="AT500" s="160" t="s">
        <v>216</v>
      </c>
      <c r="AU500" s="160" t="s">
        <v>89</v>
      </c>
      <c r="AV500" s="13" t="s">
        <v>89</v>
      </c>
      <c r="AW500" s="13" t="s">
        <v>40</v>
      </c>
      <c r="AX500" s="13" t="s">
        <v>79</v>
      </c>
      <c r="AY500" s="160" t="s">
        <v>143</v>
      </c>
    </row>
    <row r="501" spans="2:51" s="13" customFormat="1" ht="11.25">
      <c r="B501" s="159"/>
      <c r="D501" s="147" t="s">
        <v>216</v>
      </c>
      <c r="E501" s="160" t="s">
        <v>3</v>
      </c>
      <c r="F501" s="161" t="s">
        <v>985</v>
      </c>
      <c r="H501" s="162">
        <v>5.8</v>
      </c>
      <c r="I501" s="163"/>
      <c r="L501" s="159"/>
      <c r="M501" s="164"/>
      <c r="T501" s="165"/>
      <c r="AT501" s="160" t="s">
        <v>216</v>
      </c>
      <c r="AU501" s="160" t="s">
        <v>89</v>
      </c>
      <c r="AV501" s="13" t="s">
        <v>89</v>
      </c>
      <c r="AW501" s="13" t="s">
        <v>40</v>
      </c>
      <c r="AX501" s="13" t="s">
        <v>79</v>
      </c>
      <c r="AY501" s="160" t="s">
        <v>143</v>
      </c>
    </row>
    <row r="502" spans="2:51" s="13" customFormat="1" ht="11.25">
      <c r="B502" s="159"/>
      <c r="D502" s="147" t="s">
        <v>216</v>
      </c>
      <c r="E502" s="160" t="s">
        <v>3</v>
      </c>
      <c r="F502" s="161" t="s">
        <v>986</v>
      </c>
      <c r="H502" s="162">
        <v>9.9</v>
      </c>
      <c r="I502" s="163"/>
      <c r="L502" s="159"/>
      <c r="M502" s="164"/>
      <c r="T502" s="165"/>
      <c r="AT502" s="160" t="s">
        <v>216</v>
      </c>
      <c r="AU502" s="160" t="s">
        <v>89</v>
      </c>
      <c r="AV502" s="13" t="s">
        <v>89</v>
      </c>
      <c r="AW502" s="13" t="s">
        <v>40</v>
      </c>
      <c r="AX502" s="13" t="s">
        <v>79</v>
      </c>
      <c r="AY502" s="160" t="s">
        <v>143</v>
      </c>
    </row>
    <row r="503" spans="2:51" s="13" customFormat="1" ht="11.25">
      <c r="B503" s="159"/>
      <c r="D503" s="147" t="s">
        <v>216</v>
      </c>
      <c r="E503" s="160" t="s">
        <v>3</v>
      </c>
      <c r="F503" s="161" t="s">
        <v>987</v>
      </c>
      <c r="H503" s="162">
        <v>11.1</v>
      </c>
      <c r="I503" s="163"/>
      <c r="L503" s="159"/>
      <c r="M503" s="164"/>
      <c r="T503" s="165"/>
      <c r="AT503" s="160" t="s">
        <v>216</v>
      </c>
      <c r="AU503" s="160" t="s">
        <v>89</v>
      </c>
      <c r="AV503" s="13" t="s">
        <v>89</v>
      </c>
      <c r="AW503" s="13" t="s">
        <v>40</v>
      </c>
      <c r="AX503" s="13" t="s">
        <v>79</v>
      </c>
      <c r="AY503" s="160" t="s">
        <v>143</v>
      </c>
    </row>
    <row r="504" spans="2:51" s="13" customFormat="1" ht="11.25">
      <c r="B504" s="159"/>
      <c r="D504" s="147" t="s">
        <v>216</v>
      </c>
      <c r="E504" s="160" t="s">
        <v>3</v>
      </c>
      <c r="F504" s="161" t="s">
        <v>988</v>
      </c>
      <c r="H504" s="162">
        <v>10.5</v>
      </c>
      <c r="I504" s="163"/>
      <c r="L504" s="159"/>
      <c r="M504" s="164"/>
      <c r="T504" s="165"/>
      <c r="AT504" s="160" t="s">
        <v>216</v>
      </c>
      <c r="AU504" s="160" t="s">
        <v>89</v>
      </c>
      <c r="AV504" s="13" t="s">
        <v>89</v>
      </c>
      <c r="AW504" s="13" t="s">
        <v>40</v>
      </c>
      <c r="AX504" s="13" t="s">
        <v>79</v>
      </c>
      <c r="AY504" s="160" t="s">
        <v>143</v>
      </c>
    </row>
    <row r="505" spans="2:51" s="13" customFormat="1" ht="11.25">
      <c r="B505" s="159"/>
      <c r="D505" s="147" t="s">
        <v>216</v>
      </c>
      <c r="E505" s="160" t="s">
        <v>3</v>
      </c>
      <c r="F505" s="161" t="s">
        <v>989</v>
      </c>
      <c r="H505" s="162">
        <v>3</v>
      </c>
      <c r="I505" s="163"/>
      <c r="L505" s="159"/>
      <c r="M505" s="164"/>
      <c r="T505" s="165"/>
      <c r="AT505" s="160" t="s">
        <v>216</v>
      </c>
      <c r="AU505" s="160" t="s">
        <v>89</v>
      </c>
      <c r="AV505" s="13" t="s">
        <v>89</v>
      </c>
      <c r="AW505" s="13" t="s">
        <v>40</v>
      </c>
      <c r="AX505" s="13" t="s">
        <v>79</v>
      </c>
      <c r="AY505" s="160" t="s">
        <v>143</v>
      </c>
    </row>
    <row r="506" spans="2:51" s="15" customFormat="1" ht="11.25">
      <c r="B506" s="183"/>
      <c r="D506" s="147" t="s">
        <v>216</v>
      </c>
      <c r="E506" s="184" t="s">
        <v>3</v>
      </c>
      <c r="F506" s="185" t="s">
        <v>393</v>
      </c>
      <c r="H506" s="186">
        <v>89.2</v>
      </c>
      <c r="I506" s="187"/>
      <c r="L506" s="183"/>
      <c r="M506" s="188"/>
      <c r="T506" s="189"/>
      <c r="AT506" s="184" t="s">
        <v>216</v>
      </c>
      <c r="AU506" s="184" t="s">
        <v>89</v>
      </c>
      <c r="AV506" s="15" t="s">
        <v>161</v>
      </c>
      <c r="AW506" s="15" t="s">
        <v>40</v>
      </c>
      <c r="AX506" s="15" t="s">
        <v>79</v>
      </c>
      <c r="AY506" s="184" t="s">
        <v>143</v>
      </c>
    </row>
    <row r="507" spans="2:51" s="12" customFormat="1" ht="11.25">
      <c r="B507" s="153"/>
      <c r="D507" s="147" t="s">
        <v>216</v>
      </c>
      <c r="E507" s="154" t="s">
        <v>3</v>
      </c>
      <c r="F507" s="155" t="s">
        <v>644</v>
      </c>
      <c r="H507" s="154" t="s">
        <v>3</v>
      </c>
      <c r="I507" s="156"/>
      <c r="L507" s="153"/>
      <c r="M507" s="157"/>
      <c r="T507" s="158"/>
      <c r="AT507" s="154" t="s">
        <v>216</v>
      </c>
      <c r="AU507" s="154" t="s">
        <v>89</v>
      </c>
      <c r="AV507" s="12" t="s">
        <v>87</v>
      </c>
      <c r="AW507" s="12" t="s">
        <v>40</v>
      </c>
      <c r="AX507" s="12" t="s">
        <v>79</v>
      </c>
      <c r="AY507" s="154" t="s">
        <v>143</v>
      </c>
    </row>
    <row r="508" spans="2:51" s="13" customFormat="1" ht="11.25">
      <c r="B508" s="159"/>
      <c r="D508" s="147" t="s">
        <v>216</v>
      </c>
      <c r="E508" s="160" t="s">
        <v>3</v>
      </c>
      <c r="F508" s="161" t="s">
        <v>990</v>
      </c>
      <c r="H508" s="162">
        <v>17.399999999999999</v>
      </c>
      <c r="I508" s="163"/>
      <c r="L508" s="159"/>
      <c r="M508" s="164"/>
      <c r="T508" s="165"/>
      <c r="AT508" s="160" t="s">
        <v>216</v>
      </c>
      <c r="AU508" s="160" t="s">
        <v>89</v>
      </c>
      <c r="AV508" s="13" t="s">
        <v>89</v>
      </c>
      <c r="AW508" s="13" t="s">
        <v>40</v>
      </c>
      <c r="AX508" s="13" t="s">
        <v>79</v>
      </c>
      <c r="AY508" s="160" t="s">
        <v>143</v>
      </c>
    </row>
    <row r="509" spans="2:51" s="15" customFormat="1" ht="11.25">
      <c r="B509" s="183"/>
      <c r="D509" s="147" t="s">
        <v>216</v>
      </c>
      <c r="E509" s="184" t="s">
        <v>3</v>
      </c>
      <c r="F509" s="185" t="s">
        <v>393</v>
      </c>
      <c r="H509" s="186">
        <v>17.399999999999999</v>
      </c>
      <c r="I509" s="187"/>
      <c r="L509" s="183"/>
      <c r="M509" s="188"/>
      <c r="T509" s="189"/>
      <c r="AT509" s="184" t="s">
        <v>216</v>
      </c>
      <c r="AU509" s="184" t="s">
        <v>89</v>
      </c>
      <c r="AV509" s="15" t="s">
        <v>161</v>
      </c>
      <c r="AW509" s="15" t="s">
        <v>40</v>
      </c>
      <c r="AX509" s="15" t="s">
        <v>79</v>
      </c>
      <c r="AY509" s="184" t="s">
        <v>143</v>
      </c>
    </row>
    <row r="510" spans="2:51" s="12" customFormat="1" ht="11.25">
      <c r="B510" s="153"/>
      <c r="D510" s="147" t="s">
        <v>216</v>
      </c>
      <c r="E510" s="154" t="s">
        <v>3</v>
      </c>
      <c r="F510" s="155" t="s">
        <v>991</v>
      </c>
      <c r="H510" s="154" t="s">
        <v>3</v>
      </c>
      <c r="I510" s="156"/>
      <c r="L510" s="153"/>
      <c r="M510" s="157"/>
      <c r="T510" s="158"/>
      <c r="AT510" s="154" t="s">
        <v>216</v>
      </c>
      <c r="AU510" s="154" t="s">
        <v>89</v>
      </c>
      <c r="AV510" s="12" t="s">
        <v>87</v>
      </c>
      <c r="AW510" s="12" t="s">
        <v>40</v>
      </c>
      <c r="AX510" s="12" t="s">
        <v>79</v>
      </c>
      <c r="AY510" s="154" t="s">
        <v>143</v>
      </c>
    </row>
    <row r="511" spans="2:51" s="13" customFormat="1" ht="11.25">
      <c r="B511" s="159"/>
      <c r="D511" s="147" t="s">
        <v>216</v>
      </c>
      <c r="E511" s="160" t="s">
        <v>3</v>
      </c>
      <c r="F511" s="161" t="s">
        <v>712</v>
      </c>
      <c r="H511" s="162">
        <v>3</v>
      </c>
      <c r="I511" s="163"/>
      <c r="L511" s="159"/>
      <c r="M511" s="164"/>
      <c r="T511" s="165"/>
      <c r="AT511" s="160" t="s">
        <v>216</v>
      </c>
      <c r="AU511" s="160" t="s">
        <v>89</v>
      </c>
      <c r="AV511" s="13" t="s">
        <v>89</v>
      </c>
      <c r="AW511" s="13" t="s">
        <v>40</v>
      </c>
      <c r="AX511" s="13" t="s">
        <v>79</v>
      </c>
      <c r="AY511" s="160" t="s">
        <v>143</v>
      </c>
    </row>
    <row r="512" spans="2:51" s="15" customFormat="1" ht="11.25">
      <c r="B512" s="183"/>
      <c r="D512" s="147" t="s">
        <v>216</v>
      </c>
      <c r="E512" s="184" t="s">
        <v>3</v>
      </c>
      <c r="F512" s="185" t="s">
        <v>393</v>
      </c>
      <c r="H512" s="186">
        <v>3</v>
      </c>
      <c r="I512" s="187"/>
      <c r="L512" s="183"/>
      <c r="M512" s="188"/>
      <c r="T512" s="189"/>
      <c r="AT512" s="184" t="s">
        <v>216</v>
      </c>
      <c r="AU512" s="184" t="s">
        <v>89</v>
      </c>
      <c r="AV512" s="15" t="s">
        <v>161</v>
      </c>
      <c r="AW512" s="15" t="s">
        <v>40</v>
      </c>
      <c r="AX512" s="15" t="s">
        <v>79</v>
      </c>
      <c r="AY512" s="184" t="s">
        <v>143</v>
      </c>
    </row>
    <row r="513" spans="2:65" s="12" customFormat="1" ht="11.25">
      <c r="B513" s="153"/>
      <c r="D513" s="147" t="s">
        <v>216</v>
      </c>
      <c r="E513" s="154" t="s">
        <v>3</v>
      </c>
      <c r="F513" s="155" t="s">
        <v>992</v>
      </c>
      <c r="H513" s="154" t="s">
        <v>3</v>
      </c>
      <c r="I513" s="156"/>
      <c r="L513" s="153"/>
      <c r="M513" s="157"/>
      <c r="T513" s="158"/>
      <c r="AT513" s="154" t="s">
        <v>216</v>
      </c>
      <c r="AU513" s="154" t="s">
        <v>89</v>
      </c>
      <c r="AV513" s="12" t="s">
        <v>87</v>
      </c>
      <c r="AW513" s="12" t="s">
        <v>40</v>
      </c>
      <c r="AX513" s="12" t="s">
        <v>79</v>
      </c>
      <c r="AY513" s="154" t="s">
        <v>143</v>
      </c>
    </row>
    <row r="514" spans="2:65" s="13" customFormat="1" ht="11.25">
      <c r="B514" s="159"/>
      <c r="D514" s="147" t="s">
        <v>216</v>
      </c>
      <c r="E514" s="160" t="s">
        <v>3</v>
      </c>
      <c r="F514" s="161" t="s">
        <v>993</v>
      </c>
      <c r="H514" s="162">
        <v>13</v>
      </c>
      <c r="I514" s="163"/>
      <c r="L514" s="159"/>
      <c r="M514" s="164"/>
      <c r="T514" s="165"/>
      <c r="AT514" s="160" t="s">
        <v>216</v>
      </c>
      <c r="AU514" s="160" t="s">
        <v>89</v>
      </c>
      <c r="AV514" s="13" t="s">
        <v>89</v>
      </c>
      <c r="AW514" s="13" t="s">
        <v>40</v>
      </c>
      <c r="AX514" s="13" t="s">
        <v>79</v>
      </c>
      <c r="AY514" s="160" t="s">
        <v>143</v>
      </c>
    </row>
    <row r="515" spans="2:65" s="15" customFormat="1" ht="11.25">
      <c r="B515" s="183"/>
      <c r="D515" s="147" t="s">
        <v>216</v>
      </c>
      <c r="E515" s="184" t="s">
        <v>3</v>
      </c>
      <c r="F515" s="185" t="s">
        <v>393</v>
      </c>
      <c r="H515" s="186">
        <v>13</v>
      </c>
      <c r="I515" s="187"/>
      <c r="L515" s="183"/>
      <c r="M515" s="188"/>
      <c r="T515" s="189"/>
      <c r="AT515" s="184" t="s">
        <v>216</v>
      </c>
      <c r="AU515" s="184" t="s">
        <v>89</v>
      </c>
      <c r="AV515" s="15" t="s">
        <v>161</v>
      </c>
      <c r="AW515" s="15" t="s">
        <v>40</v>
      </c>
      <c r="AX515" s="15" t="s">
        <v>79</v>
      </c>
      <c r="AY515" s="184" t="s">
        <v>143</v>
      </c>
    </row>
    <row r="516" spans="2:65" s="14" customFormat="1" ht="11.25">
      <c r="B516" s="166"/>
      <c r="D516" s="147" t="s">
        <v>216</v>
      </c>
      <c r="E516" s="167" t="s">
        <v>3</v>
      </c>
      <c r="F516" s="168" t="s">
        <v>219</v>
      </c>
      <c r="H516" s="169">
        <v>182.6</v>
      </c>
      <c r="I516" s="170"/>
      <c r="L516" s="166"/>
      <c r="M516" s="171"/>
      <c r="T516" s="172"/>
      <c r="AT516" s="167" t="s">
        <v>216</v>
      </c>
      <c r="AU516" s="167" t="s">
        <v>89</v>
      </c>
      <c r="AV516" s="14" t="s">
        <v>169</v>
      </c>
      <c r="AW516" s="14" t="s">
        <v>40</v>
      </c>
      <c r="AX516" s="14" t="s">
        <v>87</v>
      </c>
      <c r="AY516" s="167" t="s">
        <v>143</v>
      </c>
    </row>
    <row r="517" spans="2:65" s="1" customFormat="1" ht="16.5" customHeight="1">
      <c r="B517" s="129"/>
      <c r="C517" s="173" t="s">
        <v>994</v>
      </c>
      <c r="D517" s="173" t="s">
        <v>304</v>
      </c>
      <c r="E517" s="174" t="s">
        <v>995</v>
      </c>
      <c r="F517" s="175" t="s">
        <v>996</v>
      </c>
      <c r="G517" s="176" t="s">
        <v>316</v>
      </c>
      <c r="H517" s="177">
        <v>61.8</v>
      </c>
      <c r="I517" s="178"/>
      <c r="J517" s="179">
        <f>ROUND(I517*H517,2)</f>
        <v>0</v>
      </c>
      <c r="K517" s="175" t="s">
        <v>150</v>
      </c>
      <c r="L517" s="180"/>
      <c r="M517" s="181" t="s">
        <v>3</v>
      </c>
      <c r="N517" s="182" t="s">
        <v>50</v>
      </c>
      <c r="P517" s="139">
        <f>O517*H517</f>
        <v>0</v>
      </c>
      <c r="Q517" s="139">
        <v>1.4E-3</v>
      </c>
      <c r="R517" s="139">
        <f>Q517*H517</f>
        <v>8.652E-2</v>
      </c>
      <c r="S517" s="139">
        <v>0</v>
      </c>
      <c r="T517" s="140">
        <f>S517*H517</f>
        <v>0</v>
      </c>
      <c r="AR517" s="141" t="s">
        <v>258</v>
      </c>
      <c r="AT517" s="141" t="s">
        <v>304</v>
      </c>
      <c r="AU517" s="141" t="s">
        <v>89</v>
      </c>
      <c r="AY517" s="18" t="s">
        <v>143</v>
      </c>
      <c r="BE517" s="142">
        <f>IF(N517="základní",J517,0)</f>
        <v>0</v>
      </c>
      <c r="BF517" s="142">
        <f>IF(N517="snížená",J517,0)</f>
        <v>0</v>
      </c>
      <c r="BG517" s="142">
        <f>IF(N517="zákl. přenesená",J517,0)</f>
        <v>0</v>
      </c>
      <c r="BH517" s="142">
        <f>IF(N517="sníž. přenesená",J517,0)</f>
        <v>0</v>
      </c>
      <c r="BI517" s="142">
        <f>IF(N517="nulová",J517,0)</f>
        <v>0</v>
      </c>
      <c r="BJ517" s="18" t="s">
        <v>87</v>
      </c>
      <c r="BK517" s="142">
        <f>ROUND(I517*H517,2)</f>
        <v>0</v>
      </c>
      <c r="BL517" s="18" t="s">
        <v>169</v>
      </c>
      <c r="BM517" s="141" t="s">
        <v>997</v>
      </c>
    </row>
    <row r="518" spans="2:65" s="1" customFormat="1" ht="19.5">
      <c r="B518" s="34"/>
      <c r="D518" s="147" t="s">
        <v>165</v>
      </c>
      <c r="F518" s="148" t="s">
        <v>998</v>
      </c>
      <c r="I518" s="145"/>
      <c r="L518" s="34"/>
      <c r="M518" s="146"/>
      <c r="T518" s="55"/>
      <c r="AT518" s="18" t="s">
        <v>165</v>
      </c>
      <c r="AU518" s="18" t="s">
        <v>89</v>
      </c>
    </row>
    <row r="519" spans="2:65" s="12" customFormat="1" ht="11.25">
      <c r="B519" s="153"/>
      <c r="D519" s="147" t="s">
        <v>216</v>
      </c>
      <c r="E519" s="154" t="s">
        <v>3</v>
      </c>
      <c r="F519" s="155" t="s">
        <v>975</v>
      </c>
      <c r="H519" s="154" t="s">
        <v>3</v>
      </c>
      <c r="I519" s="156"/>
      <c r="L519" s="153"/>
      <c r="M519" s="157"/>
      <c r="T519" s="158"/>
      <c r="AT519" s="154" t="s">
        <v>216</v>
      </c>
      <c r="AU519" s="154" t="s">
        <v>89</v>
      </c>
      <c r="AV519" s="12" t="s">
        <v>87</v>
      </c>
      <c r="AW519" s="12" t="s">
        <v>40</v>
      </c>
      <c r="AX519" s="12" t="s">
        <v>79</v>
      </c>
      <c r="AY519" s="154" t="s">
        <v>143</v>
      </c>
    </row>
    <row r="520" spans="2:65" s="13" customFormat="1" ht="11.25">
      <c r="B520" s="159"/>
      <c r="D520" s="147" t="s">
        <v>216</v>
      </c>
      <c r="E520" s="160" t="s">
        <v>3</v>
      </c>
      <c r="F520" s="161" t="s">
        <v>976</v>
      </c>
      <c r="H520" s="162">
        <v>60</v>
      </c>
      <c r="I520" s="163"/>
      <c r="L520" s="159"/>
      <c r="M520" s="164"/>
      <c r="T520" s="165"/>
      <c r="AT520" s="160" t="s">
        <v>216</v>
      </c>
      <c r="AU520" s="160" t="s">
        <v>89</v>
      </c>
      <c r="AV520" s="13" t="s">
        <v>89</v>
      </c>
      <c r="AW520" s="13" t="s">
        <v>40</v>
      </c>
      <c r="AX520" s="13" t="s">
        <v>79</v>
      </c>
      <c r="AY520" s="160" t="s">
        <v>143</v>
      </c>
    </row>
    <row r="521" spans="2:65" s="14" customFormat="1" ht="11.25">
      <c r="B521" s="166"/>
      <c r="D521" s="147" t="s">
        <v>216</v>
      </c>
      <c r="E521" s="167" t="s">
        <v>3</v>
      </c>
      <c r="F521" s="168" t="s">
        <v>219</v>
      </c>
      <c r="H521" s="169">
        <v>60</v>
      </c>
      <c r="I521" s="170"/>
      <c r="L521" s="166"/>
      <c r="M521" s="171"/>
      <c r="T521" s="172"/>
      <c r="AT521" s="167" t="s">
        <v>216</v>
      </c>
      <c r="AU521" s="167" t="s">
        <v>89</v>
      </c>
      <c r="AV521" s="14" t="s">
        <v>169</v>
      </c>
      <c r="AW521" s="14" t="s">
        <v>40</v>
      </c>
      <c r="AX521" s="14" t="s">
        <v>87</v>
      </c>
      <c r="AY521" s="167" t="s">
        <v>143</v>
      </c>
    </row>
    <row r="522" spans="2:65" s="13" customFormat="1" ht="11.25">
      <c r="B522" s="159"/>
      <c r="D522" s="147" t="s">
        <v>216</v>
      </c>
      <c r="F522" s="161" t="s">
        <v>999</v>
      </c>
      <c r="H522" s="162">
        <v>61.8</v>
      </c>
      <c r="I522" s="163"/>
      <c r="L522" s="159"/>
      <c r="M522" s="164"/>
      <c r="T522" s="165"/>
      <c r="AT522" s="160" t="s">
        <v>216</v>
      </c>
      <c r="AU522" s="160" t="s">
        <v>89</v>
      </c>
      <c r="AV522" s="13" t="s">
        <v>89</v>
      </c>
      <c r="AW522" s="13" t="s">
        <v>4</v>
      </c>
      <c r="AX522" s="13" t="s">
        <v>87</v>
      </c>
      <c r="AY522" s="160" t="s">
        <v>143</v>
      </c>
    </row>
    <row r="523" spans="2:65" s="1" customFormat="1" ht="16.5" customHeight="1">
      <c r="B523" s="129"/>
      <c r="C523" s="173" t="s">
        <v>1000</v>
      </c>
      <c r="D523" s="173" t="s">
        <v>304</v>
      </c>
      <c r="E523" s="174" t="s">
        <v>1001</v>
      </c>
      <c r="F523" s="175" t="s">
        <v>1002</v>
      </c>
      <c r="G523" s="176" t="s">
        <v>316</v>
      </c>
      <c r="H523" s="177">
        <v>126.27800000000001</v>
      </c>
      <c r="I523" s="178"/>
      <c r="J523" s="179">
        <f>ROUND(I523*H523,2)</f>
        <v>0</v>
      </c>
      <c r="K523" s="175" t="s">
        <v>150</v>
      </c>
      <c r="L523" s="180"/>
      <c r="M523" s="181" t="s">
        <v>3</v>
      </c>
      <c r="N523" s="182" t="s">
        <v>50</v>
      </c>
      <c r="P523" s="139">
        <f>O523*H523</f>
        <v>0</v>
      </c>
      <c r="Q523" s="139">
        <v>2.4099999999999998E-3</v>
      </c>
      <c r="R523" s="139">
        <f>Q523*H523</f>
        <v>0.30432998</v>
      </c>
      <c r="S523" s="139">
        <v>0</v>
      </c>
      <c r="T523" s="140">
        <f>S523*H523</f>
        <v>0</v>
      </c>
      <c r="AR523" s="141" t="s">
        <v>258</v>
      </c>
      <c r="AT523" s="141" t="s">
        <v>304</v>
      </c>
      <c r="AU523" s="141" t="s">
        <v>89</v>
      </c>
      <c r="AY523" s="18" t="s">
        <v>143</v>
      </c>
      <c r="BE523" s="142">
        <f>IF(N523="základní",J523,0)</f>
        <v>0</v>
      </c>
      <c r="BF523" s="142">
        <f>IF(N523="snížená",J523,0)</f>
        <v>0</v>
      </c>
      <c r="BG523" s="142">
        <f>IF(N523="zákl. přenesená",J523,0)</f>
        <v>0</v>
      </c>
      <c r="BH523" s="142">
        <f>IF(N523="sníž. přenesená",J523,0)</f>
        <v>0</v>
      </c>
      <c r="BI523" s="142">
        <f>IF(N523="nulová",J523,0)</f>
        <v>0</v>
      </c>
      <c r="BJ523" s="18" t="s">
        <v>87</v>
      </c>
      <c r="BK523" s="142">
        <f>ROUND(I523*H523,2)</f>
        <v>0</v>
      </c>
      <c r="BL523" s="18" t="s">
        <v>169</v>
      </c>
      <c r="BM523" s="141" t="s">
        <v>1003</v>
      </c>
    </row>
    <row r="524" spans="2:65" s="1" customFormat="1" ht="19.5">
      <c r="B524" s="34"/>
      <c r="D524" s="147" t="s">
        <v>165</v>
      </c>
      <c r="F524" s="148" t="s">
        <v>998</v>
      </c>
      <c r="I524" s="145"/>
      <c r="L524" s="34"/>
      <c r="M524" s="146"/>
      <c r="T524" s="55"/>
      <c r="AT524" s="18" t="s">
        <v>165</v>
      </c>
      <c r="AU524" s="18" t="s">
        <v>89</v>
      </c>
    </row>
    <row r="525" spans="2:65" s="12" customFormat="1" ht="11.25">
      <c r="B525" s="153"/>
      <c r="D525" s="147" t="s">
        <v>216</v>
      </c>
      <c r="E525" s="154" t="s">
        <v>3</v>
      </c>
      <c r="F525" s="155" t="s">
        <v>631</v>
      </c>
      <c r="H525" s="154" t="s">
        <v>3</v>
      </c>
      <c r="I525" s="156"/>
      <c r="L525" s="153"/>
      <c r="M525" s="157"/>
      <c r="T525" s="158"/>
      <c r="AT525" s="154" t="s">
        <v>216</v>
      </c>
      <c r="AU525" s="154" t="s">
        <v>89</v>
      </c>
      <c r="AV525" s="12" t="s">
        <v>87</v>
      </c>
      <c r="AW525" s="12" t="s">
        <v>40</v>
      </c>
      <c r="AX525" s="12" t="s">
        <v>79</v>
      </c>
      <c r="AY525" s="154" t="s">
        <v>143</v>
      </c>
    </row>
    <row r="526" spans="2:65" s="13" customFormat="1" ht="11.25">
      <c r="B526" s="159"/>
      <c r="D526" s="147" t="s">
        <v>216</v>
      </c>
      <c r="E526" s="160" t="s">
        <v>3</v>
      </c>
      <c r="F526" s="161" t="s">
        <v>978</v>
      </c>
      <c r="H526" s="162">
        <v>10.5</v>
      </c>
      <c r="I526" s="163"/>
      <c r="L526" s="159"/>
      <c r="M526" s="164"/>
      <c r="T526" s="165"/>
      <c r="AT526" s="160" t="s">
        <v>216</v>
      </c>
      <c r="AU526" s="160" t="s">
        <v>89</v>
      </c>
      <c r="AV526" s="13" t="s">
        <v>89</v>
      </c>
      <c r="AW526" s="13" t="s">
        <v>40</v>
      </c>
      <c r="AX526" s="13" t="s">
        <v>79</v>
      </c>
      <c r="AY526" s="160" t="s">
        <v>143</v>
      </c>
    </row>
    <row r="527" spans="2:65" s="13" customFormat="1" ht="11.25">
      <c r="B527" s="159"/>
      <c r="D527" s="147" t="s">
        <v>216</v>
      </c>
      <c r="E527" s="160" t="s">
        <v>3</v>
      </c>
      <c r="F527" s="161" t="s">
        <v>979</v>
      </c>
      <c r="H527" s="162">
        <v>6.5</v>
      </c>
      <c r="I527" s="163"/>
      <c r="L527" s="159"/>
      <c r="M527" s="164"/>
      <c r="T527" s="165"/>
      <c r="AT527" s="160" t="s">
        <v>216</v>
      </c>
      <c r="AU527" s="160" t="s">
        <v>89</v>
      </c>
      <c r="AV527" s="13" t="s">
        <v>89</v>
      </c>
      <c r="AW527" s="13" t="s">
        <v>40</v>
      </c>
      <c r="AX527" s="13" t="s">
        <v>79</v>
      </c>
      <c r="AY527" s="160" t="s">
        <v>143</v>
      </c>
    </row>
    <row r="528" spans="2:65" s="13" customFormat="1" ht="11.25">
      <c r="B528" s="159"/>
      <c r="D528" s="147" t="s">
        <v>216</v>
      </c>
      <c r="E528" s="160" t="s">
        <v>3</v>
      </c>
      <c r="F528" s="161" t="s">
        <v>980</v>
      </c>
      <c r="H528" s="162">
        <v>10.5</v>
      </c>
      <c r="I528" s="163"/>
      <c r="L528" s="159"/>
      <c r="M528" s="164"/>
      <c r="T528" s="165"/>
      <c r="AT528" s="160" t="s">
        <v>216</v>
      </c>
      <c r="AU528" s="160" t="s">
        <v>89</v>
      </c>
      <c r="AV528" s="13" t="s">
        <v>89</v>
      </c>
      <c r="AW528" s="13" t="s">
        <v>40</v>
      </c>
      <c r="AX528" s="13" t="s">
        <v>79</v>
      </c>
      <c r="AY528" s="160" t="s">
        <v>143</v>
      </c>
    </row>
    <row r="529" spans="2:51" s="13" customFormat="1" ht="11.25">
      <c r="B529" s="159"/>
      <c r="D529" s="147" t="s">
        <v>216</v>
      </c>
      <c r="E529" s="160" t="s">
        <v>3</v>
      </c>
      <c r="F529" s="161" t="s">
        <v>981</v>
      </c>
      <c r="H529" s="162">
        <v>5.7</v>
      </c>
      <c r="I529" s="163"/>
      <c r="L529" s="159"/>
      <c r="M529" s="164"/>
      <c r="T529" s="165"/>
      <c r="AT529" s="160" t="s">
        <v>216</v>
      </c>
      <c r="AU529" s="160" t="s">
        <v>89</v>
      </c>
      <c r="AV529" s="13" t="s">
        <v>89</v>
      </c>
      <c r="AW529" s="13" t="s">
        <v>40</v>
      </c>
      <c r="AX529" s="13" t="s">
        <v>79</v>
      </c>
      <c r="AY529" s="160" t="s">
        <v>143</v>
      </c>
    </row>
    <row r="530" spans="2:51" s="13" customFormat="1" ht="11.25">
      <c r="B530" s="159"/>
      <c r="D530" s="147" t="s">
        <v>216</v>
      </c>
      <c r="E530" s="160" t="s">
        <v>3</v>
      </c>
      <c r="F530" s="161" t="s">
        <v>982</v>
      </c>
      <c r="H530" s="162">
        <v>6.5</v>
      </c>
      <c r="I530" s="163"/>
      <c r="L530" s="159"/>
      <c r="M530" s="164"/>
      <c r="T530" s="165"/>
      <c r="AT530" s="160" t="s">
        <v>216</v>
      </c>
      <c r="AU530" s="160" t="s">
        <v>89</v>
      </c>
      <c r="AV530" s="13" t="s">
        <v>89</v>
      </c>
      <c r="AW530" s="13" t="s">
        <v>40</v>
      </c>
      <c r="AX530" s="13" t="s">
        <v>79</v>
      </c>
      <c r="AY530" s="160" t="s">
        <v>143</v>
      </c>
    </row>
    <row r="531" spans="2:51" s="13" customFormat="1" ht="11.25">
      <c r="B531" s="159"/>
      <c r="D531" s="147" t="s">
        <v>216</v>
      </c>
      <c r="E531" s="160" t="s">
        <v>3</v>
      </c>
      <c r="F531" s="161" t="s">
        <v>983</v>
      </c>
      <c r="H531" s="162">
        <v>3.5</v>
      </c>
      <c r="I531" s="163"/>
      <c r="L531" s="159"/>
      <c r="M531" s="164"/>
      <c r="T531" s="165"/>
      <c r="AT531" s="160" t="s">
        <v>216</v>
      </c>
      <c r="AU531" s="160" t="s">
        <v>89</v>
      </c>
      <c r="AV531" s="13" t="s">
        <v>89</v>
      </c>
      <c r="AW531" s="13" t="s">
        <v>40</v>
      </c>
      <c r="AX531" s="13" t="s">
        <v>79</v>
      </c>
      <c r="AY531" s="160" t="s">
        <v>143</v>
      </c>
    </row>
    <row r="532" spans="2:51" s="13" customFormat="1" ht="11.25">
      <c r="B532" s="159"/>
      <c r="D532" s="147" t="s">
        <v>216</v>
      </c>
      <c r="E532" s="160" t="s">
        <v>3</v>
      </c>
      <c r="F532" s="161" t="s">
        <v>984</v>
      </c>
      <c r="H532" s="162">
        <v>5.7</v>
      </c>
      <c r="I532" s="163"/>
      <c r="L532" s="159"/>
      <c r="M532" s="164"/>
      <c r="T532" s="165"/>
      <c r="AT532" s="160" t="s">
        <v>216</v>
      </c>
      <c r="AU532" s="160" t="s">
        <v>89</v>
      </c>
      <c r="AV532" s="13" t="s">
        <v>89</v>
      </c>
      <c r="AW532" s="13" t="s">
        <v>40</v>
      </c>
      <c r="AX532" s="13" t="s">
        <v>79</v>
      </c>
      <c r="AY532" s="160" t="s">
        <v>143</v>
      </c>
    </row>
    <row r="533" spans="2:51" s="13" customFormat="1" ht="11.25">
      <c r="B533" s="159"/>
      <c r="D533" s="147" t="s">
        <v>216</v>
      </c>
      <c r="E533" s="160" t="s">
        <v>3</v>
      </c>
      <c r="F533" s="161" t="s">
        <v>985</v>
      </c>
      <c r="H533" s="162">
        <v>5.8</v>
      </c>
      <c r="I533" s="163"/>
      <c r="L533" s="159"/>
      <c r="M533" s="164"/>
      <c r="T533" s="165"/>
      <c r="AT533" s="160" t="s">
        <v>216</v>
      </c>
      <c r="AU533" s="160" t="s">
        <v>89</v>
      </c>
      <c r="AV533" s="13" t="s">
        <v>89</v>
      </c>
      <c r="AW533" s="13" t="s">
        <v>40</v>
      </c>
      <c r="AX533" s="13" t="s">
        <v>79</v>
      </c>
      <c r="AY533" s="160" t="s">
        <v>143</v>
      </c>
    </row>
    <row r="534" spans="2:51" s="13" customFormat="1" ht="11.25">
      <c r="B534" s="159"/>
      <c r="D534" s="147" t="s">
        <v>216</v>
      </c>
      <c r="E534" s="160" t="s">
        <v>3</v>
      </c>
      <c r="F534" s="161" t="s">
        <v>986</v>
      </c>
      <c r="H534" s="162">
        <v>9.9</v>
      </c>
      <c r="I534" s="163"/>
      <c r="L534" s="159"/>
      <c r="M534" s="164"/>
      <c r="T534" s="165"/>
      <c r="AT534" s="160" t="s">
        <v>216</v>
      </c>
      <c r="AU534" s="160" t="s">
        <v>89</v>
      </c>
      <c r="AV534" s="13" t="s">
        <v>89</v>
      </c>
      <c r="AW534" s="13" t="s">
        <v>40</v>
      </c>
      <c r="AX534" s="13" t="s">
        <v>79</v>
      </c>
      <c r="AY534" s="160" t="s">
        <v>143</v>
      </c>
    </row>
    <row r="535" spans="2:51" s="13" customFormat="1" ht="11.25">
      <c r="B535" s="159"/>
      <c r="D535" s="147" t="s">
        <v>216</v>
      </c>
      <c r="E535" s="160" t="s">
        <v>3</v>
      </c>
      <c r="F535" s="161" t="s">
        <v>987</v>
      </c>
      <c r="H535" s="162">
        <v>11.1</v>
      </c>
      <c r="I535" s="163"/>
      <c r="L535" s="159"/>
      <c r="M535" s="164"/>
      <c r="T535" s="165"/>
      <c r="AT535" s="160" t="s">
        <v>216</v>
      </c>
      <c r="AU535" s="160" t="s">
        <v>89</v>
      </c>
      <c r="AV535" s="13" t="s">
        <v>89</v>
      </c>
      <c r="AW535" s="13" t="s">
        <v>40</v>
      </c>
      <c r="AX535" s="13" t="s">
        <v>79</v>
      </c>
      <c r="AY535" s="160" t="s">
        <v>143</v>
      </c>
    </row>
    <row r="536" spans="2:51" s="13" customFormat="1" ht="11.25">
      <c r="B536" s="159"/>
      <c r="D536" s="147" t="s">
        <v>216</v>
      </c>
      <c r="E536" s="160" t="s">
        <v>3</v>
      </c>
      <c r="F536" s="161" t="s">
        <v>988</v>
      </c>
      <c r="H536" s="162">
        <v>10.5</v>
      </c>
      <c r="I536" s="163"/>
      <c r="L536" s="159"/>
      <c r="M536" s="164"/>
      <c r="T536" s="165"/>
      <c r="AT536" s="160" t="s">
        <v>216</v>
      </c>
      <c r="AU536" s="160" t="s">
        <v>89</v>
      </c>
      <c r="AV536" s="13" t="s">
        <v>89</v>
      </c>
      <c r="AW536" s="13" t="s">
        <v>40</v>
      </c>
      <c r="AX536" s="13" t="s">
        <v>79</v>
      </c>
      <c r="AY536" s="160" t="s">
        <v>143</v>
      </c>
    </row>
    <row r="537" spans="2:51" s="13" customFormat="1" ht="11.25">
      <c r="B537" s="159"/>
      <c r="D537" s="147" t="s">
        <v>216</v>
      </c>
      <c r="E537" s="160" t="s">
        <v>3</v>
      </c>
      <c r="F537" s="161" t="s">
        <v>989</v>
      </c>
      <c r="H537" s="162">
        <v>3</v>
      </c>
      <c r="I537" s="163"/>
      <c r="L537" s="159"/>
      <c r="M537" s="164"/>
      <c r="T537" s="165"/>
      <c r="AT537" s="160" t="s">
        <v>216</v>
      </c>
      <c r="AU537" s="160" t="s">
        <v>89</v>
      </c>
      <c r="AV537" s="13" t="s">
        <v>89</v>
      </c>
      <c r="AW537" s="13" t="s">
        <v>40</v>
      </c>
      <c r="AX537" s="13" t="s">
        <v>79</v>
      </c>
      <c r="AY537" s="160" t="s">
        <v>143</v>
      </c>
    </row>
    <row r="538" spans="2:51" s="15" customFormat="1" ht="11.25">
      <c r="B538" s="183"/>
      <c r="D538" s="147" t="s">
        <v>216</v>
      </c>
      <c r="E538" s="184" t="s">
        <v>3</v>
      </c>
      <c r="F538" s="185" t="s">
        <v>393</v>
      </c>
      <c r="H538" s="186">
        <v>89.2</v>
      </c>
      <c r="I538" s="187"/>
      <c r="L538" s="183"/>
      <c r="M538" s="188"/>
      <c r="T538" s="189"/>
      <c r="AT538" s="184" t="s">
        <v>216</v>
      </c>
      <c r="AU538" s="184" t="s">
        <v>89</v>
      </c>
      <c r="AV538" s="15" t="s">
        <v>161</v>
      </c>
      <c r="AW538" s="15" t="s">
        <v>40</v>
      </c>
      <c r="AX538" s="15" t="s">
        <v>79</v>
      </c>
      <c r="AY538" s="184" t="s">
        <v>143</v>
      </c>
    </row>
    <row r="539" spans="2:51" s="12" customFormat="1" ht="11.25">
      <c r="B539" s="153"/>
      <c r="D539" s="147" t="s">
        <v>216</v>
      </c>
      <c r="E539" s="154" t="s">
        <v>3</v>
      </c>
      <c r="F539" s="155" t="s">
        <v>644</v>
      </c>
      <c r="H539" s="154" t="s">
        <v>3</v>
      </c>
      <c r="I539" s="156"/>
      <c r="L539" s="153"/>
      <c r="M539" s="157"/>
      <c r="T539" s="158"/>
      <c r="AT539" s="154" t="s">
        <v>216</v>
      </c>
      <c r="AU539" s="154" t="s">
        <v>89</v>
      </c>
      <c r="AV539" s="12" t="s">
        <v>87</v>
      </c>
      <c r="AW539" s="12" t="s">
        <v>40</v>
      </c>
      <c r="AX539" s="12" t="s">
        <v>79</v>
      </c>
      <c r="AY539" s="154" t="s">
        <v>143</v>
      </c>
    </row>
    <row r="540" spans="2:51" s="13" customFormat="1" ht="11.25">
      <c r="B540" s="159"/>
      <c r="D540" s="147" t="s">
        <v>216</v>
      </c>
      <c r="E540" s="160" t="s">
        <v>3</v>
      </c>
      <c r="F540" s="161" t="s">
        <v>990</v>
      </c>
      <c r="H540" s="162">
        <v>17.399999999999999</v>
      </c>
      <c r="I540" s="163"/>
      <c r="L540" s="159"/>
      <c r="M540" s="164"/>
      <c r="T540" s="165"/>
      <c r="AT540" s="160" t="s">
        <v>216</v>
      </c>
      <c r="AU540" s="160" t="s">
        <v>89</v>
      </c>
      <c r="AV540" s="13" t="s">
        <v>89</v>
      </c>
      <c r="AW540" s="13" t="s">
        <v>40</v>
      </c>
      <c r="AX540" s="13" t="s">
        <v>79</v>
      </c>
      <c r="AY540" s="160" t="s">
        <v>143</v>
      </c>
    </row>
    <row r="541" spans="2:51" s="15" customFormat="1" ht="11.25">
      <c r="B541" s="183"/>
      <c r="D541" s="147" t="s">
        <v>216</v>
      </c>
      <c r="E541" s="184" t="s">
        <v>3</v>
      </c>
      <c r="F541" s="185" t="s">
        <v>393</v>
      </c>
      <c r="H541" s="186">
        <v>17.399999999999999</v>
      </c>
      <c r="I541" s="187"/>
      <c r="L541" s="183"/>
      <c r="M541" s="188"/>
      <c r="T541" s="189"/>
      <c r="AT541" s="184" t="s">
        <v>216</v>
      </c>
      <c r="AU541" s="184" t="s">
        <v>89</v>
      </c>
      <c r="AV541" s="15" t="s">
        <v>161</v>
      </c>
      <c r="AW541" s="15" t="s">
        <v>40</v>
      </c>
      <c r="AX541" s="15" t="s">
        <v>79</v>
      </c>
      <c r="AY541" s="184" t="s">
        <v>143</v>
      </c>
    </row>
    <row r="542" spans="2:51" s="12" customFormat="1" ht="11.25">
      <c r="B542" s="153"/>
      <c r="D542" s="147" t="s">
        <v>216</v>
      </c>
      <c r="E542" s="154" t="s">
        <v>3</v>
      </c>
      <c r="F542" s="155" t="s">
        <v>991</v>
      </c>
      <c r="H542" s="154" t="s">
        <v>3</v>
      </c>
      <c r="I542" s="156"/>
      <c r="L542" s="153"/>
      <c r="M542" s="157"/>
      <c r="T542" s="158"/>
      <c r="AT542" s="154" t="s">
        <v>216</v>
      </c>
      <c r="AU542" s="154" t="s">
        <v>89</v>
      </c>
      <c r="AV542" s="12" t="s">
        <v>87</v>
      </c>
      <c r="AW542" s="12" t="s">
        <v>40</v>
      </c>
      <c r="AX542" s="12" t="s">
        <v>79</v>
      </c>
      <c r="AY542" s="154" t="s">
        <v>143</v>
      </c>
    </row>
    <row r="543" spans="2:51" s="13" customFormat="1" ht="11.25">
      <c r="B543" s="159"/>
      <c r="D543" s="147" t="s">
        <v>216</v>
      </c>
      <c r="E543" s="160" t="s">
        <v>3</v>
      </c>
      <c r="F543" s="161" t="s">
        <v>712</v>
      </c>
      <c r="H543" s="162">
        <v>3</v>
      </c>
      <c r="I543" s="163"/>
      <c r="L543" s="159"/>
      <c r="M543" s="164"/>
      <c r="T543" s="165"/>
      <c r="AT543" s="160" t="s">
        <v>216</v>
      </c>
      <c r="AU543" s="160" t="s">
        <v>89</v>
      </c>
      <c r="AV543" s="13" t="s">
        <v>89</v>
      </c>
      <c r="AW543" s="13" t="s">
        <v>40</v>
      </c>
      <c r="AX543" s="13" t="s">
        <v>79</v>
      </c>
      <c r="AY543" s="160" t="s">
        <v>143</v>
      </c>
    </row>
    <row r="544" spans="2:51" s="15" customFormat="1" ht="11.25">
      <c r="B544" s="183"/>
      <c r="D544" s="147" t="s">
        <v>216</v>
      </c>
      <c r="E544" s="184" t="s">
        <v>3</v>
      </c>
      <c r="F544" s="185" t="s">
        <v>393</v>
      </c>
      <c r="H544" s="186">
        <v>3</v>
      </c>
      <c r="I544" s="187"/>
      <c r="L544" s="183"/>
      <c r="M544" s="188"/>
      <c r="T544" s="189"/>
      <c r="AT544" s="184" t="s">
        <v>216</v>
      </c>
      <c r="AU544" s="184" t="s">
        <v>89</v>
      </c>
      <c r="AV544" s="15" t="s">
        <v>161</v>
      </c>
      <c r="AW544" s="15" t="s">
        <v>40</v>
      </c>
      <c r="AX544" s="15" t="s">
        <v>79</v>
      </c>
      <c r="AY544" s="184" t="s">
        <v>143</v>
      </c>
    </row>
    <row r="545" spans="2:65" s="12" customFormat="1" ht="11.25">
      <c r="B545" s="153"/>
      <c r="D545" s="147" t="s">
        <v>216</v>
      </c>
      <c r="E545" s="154" t="s">
        <v>3</v>
      </c>
      <c r="F545" s="155" t="s">
        <v>992</v>
      </c>
      <c r="H545" s="154" t="s">
        <v>3</v>
      </c>
      <c r="I545" s="156"/>
      <c r="L545" s="153"/>
      <c r="M545" s="157"/>
      <c r="T545" s="158"/>
      <c r="AT545" s="154" t="s">
        <v>216</v>
      </c>
      <c r="AU545" s="154" t="s">
        <v>89</v>
      </c>
      <c r="AV545" s="12" t="s">
        <v>87</v>
      </c>
      <c r="AW545" s="12" t="s">
        <v>40</v>
      </c>
      <c r="AX545" s="12" t="s">
        <v>79</v>
      </c>
      <c r="AY545" s="154" t="s">
        <v>143</v>
      </c>
    </row>
    <row r="546" spans="2:65" s="13" customFormat="1" ht="11.25">
      <c r="B546" s="159"/>
      <c r="D546" s="147" t="s">
        <v>216</v>
      </c>
      <c r="E546" s="160" t="s">
        <v>3</v>
      </c>
      <c r="F546" s="161" t="s">
        <v>993</v>
      </c>
      <c r="H546" s="162">
        <v>13</v>
      </c>
      <c r="I546" s="163"/>
      <c r="L546" s="159"/>
      <c r="M546" s="164"/>
      <c r="T546" s="165"/>
      <c r="AT546" s="160" t="s">
        <v>216</v>
      </c>
      <c r="AU546" s="160" t="s">
        <v>89</v>
      </c>
      <c r="AV546" s="13" t="s">
        <v>89</v>
      </c>
      <c r="AW546" s="13" t="s">
        <v>40</v>
      </c>
      <c r="AX546" s="13" t="s">
        <v>79</v>
      </c>
      <c r="AY546" s="160" t="s">
        <v>143</v>
      </c>
    </row>
    <row r="547" spans="2:65" s="15" customFormat="1" ht="11.25">
      <c r="B547" s="183"/>
      <c r="D547" s="147" t="s">
        <v>216</v>
      </c>
      <c r="E547" s="184" t="s">
        <v>3</v>
      </c>
      <c r="F547" s="185" t="s">
        <v>393</v>
      </c>
      <c r="H547" s="186">
        <v>13</v>
      </c>
      <c r="I547" s="187"/>
      <c r="L547" s="183"/>
      <c r="M547" s="188"/>
      <c r="T547" s="189"/>
      <c r="AT547" s="184" t="s">
        <v>216</v>
      </c>
      <c r="AU547" s="184" t="s">
        <v>89</v>
      </c>
      <c r="AV547" s="15" t="s">
        <v>161</v>
      </c>
      <c r="AW547" s="15" t="s">
        <v>40</v>
      </c>
      <c r="AX547" s="15" t="s">
        <v>79</v>
      </c>
      <c r="AY547" s="184" t="s">
        <v>143</v>
      </c>
    </row>
    <row r="548" spans="2:65" s="14" customFormat="1" ht="11.25">
      <c r="B548" s="166"/>
      <c r="D548" s="147" t="s">
        <v>216</v>
      </c>
      <c r="E548" s="167" t="s">
        <v>3</v>
      </c>
      <c r="F548" s="168" t="s">
        <v>219</v>
      </c>
      <c r="H548" s="169">
        <v>122.6</v>
      </c>
      <c r="I548" s="170"/>
      <c r="L548" s="166"/>
      <c r="M548" s="171"/>
      <c r="T548" s="172"/>
      <c r="AT548" s="167" t="s">
        <v>216</v>
      </c>
      <c r="AU548" s="167" t="s">
        <v>89</v>
      </c>
      <c r="AV548" s="14" t="s">
        <v>169</v>
      </c>
      <c r="AW548" s="14" t="s">
        <v>40</v>
      </c>
      <c r="AX548" s="14" t="s">
        <v>87</v>
      </c>
      <c r="AY548" s="167" t="s">
        <v>143</v>
      </c>
    </row>
    <row r="549" spans="2:65" s="13" customFormat="1" ht="11.25">
      <c r="B549" s="159"/>
      <c r="D549" s="147" t="s">
        <v>216</v>
      </c>
      <c r="F549" s="161" t="s">
        <v>1004</v>
      </c>
      <c r="H549" s="162">
        <v>126.27800000000001</v>
      </c>
      <c r="I549" s="163"/>
      <c r="L549" s="159"/>
      <c r="M549" s="164"/>
      <c r="T549" s="165"/>
      <c r="AT549" s="160" t="s">
        <v>216</v>
      </c>
      <c r="AU549" s="160" t="s">
        <v>89</v>
      </c>
      <c r="AV549" s="13" t="s">
        <v>89</v>
      </c>
      <c r="AW549" s="13" t="s">
        <v>4</v>
      </c>
      <c r="AX549" s="13" t="s">
        <v>87</v>
      </c>
      <c r="AY549" s="160" t="s">
        <v>143</v>
      </c>
    </row>
    <row r="550" spans="2:65" s="1" customFormat="1" ht="16.5" customHeight="1">
      <c r="B550" s="129"/>
      <c r="C550" s="130" t="s">
        <v>1005</v>
      </c>
      <c r="D550" s="130" t="s">
        <v>146</v>
      </c>
      <c r="E550" s="131" t="s">
        <v>1006</v>
      </c>
      <c r="F550" s="132" t="s">
        <v>1007</v>
      </c>
      <c r="G550" s="133" t="s">
        <v>316</v>
      </c>
      <c r="H550" s="134">
        <v>185.4</v>
      </c>
      <c r="I550" s="135"/>
      <c r="J550" s="136">
        <f>ROUND(I550*H550,2)</f>
        <v>0</v>
      </c>
      <c r="K550" s="132" t="s">
        <v>150</v>
      </c>
      <c r="L550" s="34"/>
      <c r="M550" s="137" t="s">
        <v>3</v>
      </c>
      <c r="N550" s="138" t="s">
        <v>50</v>
      </c>
      <c r="P550" s="139">
        <f>O550*H550</f>
        <v>0</v>
      </c>
      <c r="Q550" s="139">
        <v>1.0000000000000001E-5</v>
      </c>
      <c r="R550" s="139">
        <f>Q550*H550</f>
        <v>1.8540000000000002E-3</v>
      </c>
      <c r="S550" s="139">
        <v>0</v>
      </c>
      <c r="T550" s="140">
        <f>S550*H550</f>
        <v>0</v>
      </c>
      <c r="AR550" s="141" t="s">
        <v>169</v>
      </c>
      <c r="AT550" s="141" t="s">
        <v>146</v>
      </c>
      <c r="AU550" s="141" t="s">
        <v>89</v>
      </c>
      <c r="AY550" s="18" t="s">
        <v>143</v>
      </c>
      <c r="BE550" s="142">
        <f>IF(N550="základní",J550,0)</f>
        <v>0</v>
      </c>
      <c r="BF550" s="142">
        <f>IF(N550="snížená",J550,0)</f>
        <v>0</v>
      </c>
      <c r="BG550" s="142">
        <f>IF(N550="zákl. přenesená",J550,0)</f>
        <v>0</v>
      </c>
      <c r="BH550" s="142">
        <f>IF(N550="sníž. přenesená",J550,0)</f>
        <v>0</v>
      </c>
      <c r="BI550" s="142">
        <f>IF(N550="nulová",J550,0)</f>
        <v>0</v>
      </c>
      <c r="BJ550" s="18" t="s">
        <v>87</v>
      </c>
      <c r="BK550" s="142">
        <f>ROUND(I550*H550,2)</f>
        <v>0</v>
      </c>
      <c r="BL550" s="18" t="s">
        <v>169</v>
      </c>
      <c r="BM550" s="141" t="s">
        <v>1008</v>
      </c>
    </row>
    <row r="551" spans="2:65" s="1" customFormat="1" ht="11.25">
      <c r="B551" s="34"/>
      <c r="D551" s="143" t="s">
        <v>153</v>
      </c>
      <c r="F551" s="144" t="s">
        <v>1009</v>
      </c>
      <c r="I551" s="145"/>
      <c r="L551" s="34"/>
      <c r="M551" s="146"/>
      <c r="T551" s="55"/>
      <c r="AT551" s="18" t="s">
        <v>153</v>
      </c>
      <c r="AU551" s="18" t="s">
        <v>89</v>
      </c>
    </row>
    <row r="552" spans="2:65" s="1" customFormat="1" ht="19.5">
      <c r="B552" s="34"/>
      <c r="D552" s="147" t="s">
        <v>165</v>
      </c>
      <c r="F552" s="148" t="s">
        <v>1010</v>
      </c>
      <c r="I552" s="145"/>
      <c r="L552" s="34"/>
      <c r="M552" s="146"/>
      <c r="T552" s="55"/>
      <c r="AT552" s="18" t="s">
        <v>165</v>
      </c>
      <c r="AU552" s="18" t="s">
        <v>89</v>
      </c>
    </row>
    <row r="553" spans="2:65" s="12" customFormat="1" ht="11.25">
      <c r="B553" s="153"/>
      <c r="D553" s="147" t="s">
        <v>216</v>
      </c>
      <c r="E553" s="154" t="s">
        <v>3</v>
      </c>
      <c r="F553" s="155" t="s">
        <v>1011</v>
      </c>
      <c r="H553" s="154" t="s">
        <v>3</v>
      </c>
      <c r="I553" s="156"/>
      <c r="L553" s="153"/>
      <c r="M553" s="157"/>
      <c r="T553" s="158"/>
      <c r="AT553" s="154" t="s">
        <v>216</v>
      </c>
      <c r="AU553" s="154" t="s">
        <v>89</v>
      </c>
      <c r="AV553" s="12" t="s">
        <v>87</v>
      </c>
      <c r="AW553" s="12" t="s">
        <v>40</v>
      </c>
      <c r="AX553" s="12" t="s">
        <v>79</v>
      </c>
      <c r="AY553" s="154" t="s">
        <v>143</v>
      </c>
    </row>
    <row r="554" spans="2:65" s="13" customFormat="1" ht="11.25">
      <c r="B554" s="159"/>
      <c r="D554" s="147" t="s">
        <v>216</v>
      </c>
      <c r="E554" s="160" t="s">
        <v>3</v>
      </c>
      <c r="F554" s="161" t="s">
        <v>1012</v>
      </c>
      <c r="H554" s="162">
        <v>91.2</v>
      </c>
      <c r="I554" s="163"/>
      <c r="L554" s="159"/>
      <c r="M554" s="164"/>
      <c r="T554" s="165"/>
      <c r="AT554" s="160" t="s">
        <v>216</v>
      </c>
      <c r="AU554" s="160" t="s">
        <v>89</v>
      </c>
      <c r="AV554" s="13" t="s">
        <v>89</v>
      </c>
      <c r="AW554" s="13" t="s">
        <v>40</v>
      </c>
      <c r="AX554" s="13" t="s">
        <v>79</v>
      </c>
      <c r="AY554" s="160" t="s">
        <v>143</v>
      </c>
    </row>
    <row r="555" spans="2:65" s="12" customFormat="1" ht="11.25">
      <c r="B555" s="153"/>
      <c r="D555" s="147" t="s">
        <v>216</v>
      </c>
      <c r="E555" s="154" t="s">
        <v>3</v>
      </c>
      <c r="F555" s="155" t="s">
        <v>1013</v>
      </c>
      <c r="H555" s="154" t="s">
        <v>3</v>
      </c>
      <c r="I555" s="156"/>
      <c r="L555" s="153"/>
      <c r="M555" s="157"/>
      <c r="T555" s="158"/>
      <c r="AT555" s="154" t="s">
        <v>216</v>
      </c>
      <c r="AU555" s="154" t="s">
        <v>89</v>
      </c>
      <c r="AV555" s="12" t="s">
        <v>87</v>
      </c>
      <c r="AW555" s="12" t="s">
        <v>40</v>
      </c>
      <c r="AX555" s="12" t="s">
        <v>79</v>
      </c>
      <c r="AY555" s="154" t="s">
        <v>143</v>
      </c>
    </row>
    <row r="556" spans="2:65" s="13" customFormat="1" ht="11.25">
      <c r="B556" s="159"/>
      <c r="D556" s="147" t="s">
        <v>216</v>
      </c>
      <c r="E556" s="160" t="s">
        <v>3</v>
      </c>
      <c r="F556" s="161" t="s">
        <v>1014</v>
      </c>
      <c r="H556" s="162">
        <v>94.2</v>
      </c>
      <c r="I556" s="163"/>
      <c r="L556" s="159"/>
      <c r="M556" s="164"/>
      <c r="T556" s="165"/>
      <c r="AT556" s="160" t="s">
        <v>216</v>
      </c>
      <c r="AU556" s="160" t="s">
        <v>89</v>
      </c>
      <c r="AV556" s="13" t="s">
        <v>89</v>
      </c>
      <c r="AW556" s="13" t="s">
        <v>40</v>
      </c>
      <c r="AX556" s="13" t="s">
        <v>79</v>
      </c>
      <c r="AY556" s="160" t="s">
        <v>143</v>
      </c>
    </row>
    <row r="557" spans="2:65" s="14" customFormat="1" ht="11.25">
      <c r="B557" s="166"/>
      <c r="D557" s="147" t="s">
        <v>216</v>
      </c>
      <c r="E557" s="167" t="s">
        <v>3</v>
      </c>
      <c r="F557" s="168" t="s">
        <v>219</v>
      </c>
      <c r="H557" s="169">
        <v>185.4</v>
      </c>
      <c r="I557" s="170"/>
      <c r="L557" s="166"/>
      <c r="M557" s="171"/>
      <c r="T557" s="172"/>
      <c r="AT557" s="167" t="s">
        <v>216</v>
      </c>
      <c r="AU557" s="167" t="s">
        <v>89</v>
      </c>
      <c r="AV557" s="14" t="s">
        <v>169</v>
      </c>
      <c r="AW557" s="14" t="s">
        <v>40</v>
      </c>
      <c r="AX557" s="14" t="s">
        <v>87</v>
      </c>
      <c r="AY557" s="167" t="s">
        <v>143</v>
      </c>
    </row>
    <row r="558" spans="2:65" s="1" customFormat="1" ht="16.5" customHeight="1">
      <c r="B558" s="129"/>
      <c r="C558" s="173" t="s">
        <v>1015</v>
      </c>
      <c r="D558" s="173" t="s">
        <v>304</v>
      </c>
      <c r="E558" s="174" t="s">
        <v>1016</v>
      </c>
      <c r="F558" s="175" t="s">
        <v>1017</v>
      </c>
      <c r="G558" s="176" t="s">
        <v>316</v>
      </c>
      <c r="H558" s="177">
        <v>190.96199999999999</v>
      </c>
      <c r="I558" s="178"/>
      <c r="J558" s="179">
        <f>ROUND(I558*H558,2)</f>
        <v>0</v>
      </c>
      <c r="K558" s="175" t="s">
        <v>150</v>
      </c>
      <c r="L558" s="180"/>
      <c r="M558" s="181" t="s">
        <v>3</v>
      </c>
      <c r="N558" s="182" t="s">
        <v>50</v>
      </c>
      <c r="P558" s="139">
        <f>O558*H558</f>
        <v>0</v>
      </c>
      <c r="Q558" s="139">
        <v>3.82E-3</v>
      </c>
      <c r="R558" s="139">
        <f>Q558*H558</f>
        <v>0.72947483999999996</v>
      </c>
      <c r="S558" s="139">
        <v>0</v>
      </c>
      <c r="T558" s="140">
        <f>S558*H558</f>
        <v>0</v>
      </c>
      <c r="AR558" s="141" t="s">
        <v>258</v>
      </c>
      <c r="AT558" s="141" t="s">
        <v>304</v>
      </c>
      <c r="AU558" s="141" t="s">
        <v>89</v>
      </c>
      <c r="AY558" s="18" t="s">
        <v>143</v>
      </c>
      <c r="BE558" s="142">
        <f>IF(N558="základní",J558,0)</f>
        <v>0</v>
      </c>
      <c r="BF558" s="142">
        <f>IF(N558="snížená",J558,0)</f>
        <v>0</v>
      </c>
      <c r="BG558" s="142">
        <f>IF(N558="zákl. přenesená",J558,0)</f>
        <v>0</v>
      </c>
      <c r="BH558" s="142">
        <f>IF(N558="sníž. přenesená",J558,0)</f>
        <v>0</v>
      </c>
      <c r="BI558" s="142">
        <f>IF(N558="nulová",J558,0)</f>
        <v>0</v>
      </c>
      <c r="BJ558" s="18" t="s">
        <v>87</v>
      </c>
      <c r="BK558" s="142">
        <f>ROUND(I558*H558,2)</f>
        <v>0</v>
      </c>
      <c r="BL558" s="18" t="s">
        <v>169</v>
      </c>
      <c r="BM558" s="141" t="s">
        <v>1018</v>
      </c>
    </row>
    <row r="559" spans="2:65" s="1" customFormat="1" ht="19.5">
      <c r="B559" s="34"/>
      <c r="D559" s="147" t="s">
        <v>165</v>
      </c>
      <c r="F559" s="148" t="s">
        <v>998</v>
      </c>
      <c r="I559" s="145"/>
      <c r="L559" s="34"/>
      <c r="M559" s="146"/>
      <c r="T559" s="55"/>
      <c r="AT559" s="18" t="s">
        <v>165</v>
      </c>
      <c r="AU559" s="18" t="s">
        <v>89</v>
      </c>
    </row>
    <row r="560" spans="2:65" s="13" customFormat="1" ht="11.25">
      <c r="B560" s="159"/>
      <c r="D560" s="147" t="s">
        <v>216</v>
      </c>
      <c r="F560" s="161" t="s">
        <v>1019</v>
      </c>
      <c r="H560" s="162">
        <v>190.96199999999999</v>
      </c>
      <c r="I560" s="163"/>
      <c r="L560" s="159"/>
      <c r="M560" s="164"/>
      <c r="T560" s="165"/>
      <c r="AT560" s="160" t="s">
        <v>216</v>
      </c>
      <c r="AU560" s="160" t="s">
        <v>89</v>
      </c>
      <c r="AV560" s="13" t="s">
        <v>89</v>
      </c>
      <c r="AW560" s="13" t="s">
        <v>4</v>
      </c>
      <c r="AX560" s="13" t="s">
        <v>87</v>
      </c>
      <c r="AY560" s="160" t="s">
        <v>143</v>
      </c>
    </row>
    <row r="561" spans="2:65" s="1" customFormat="1" ht="16.5" customHeight="1">
      <c r="B561" s="129"/>
      <c r="C561" s="130" t="s">
        <v>1020</v>
      </c>
      <c r="D561" s="130" t="s">
        <v>146</v>
      </c>
      <c r="E561" s="131" t="s">
        <v>1021</v>
      </c>
      <c r="F561" s="132" t="s">
        <v>1022</v>
      </c>
      <c r="G561" s="133" t="s">
        <v>316</v>
      </c>
      <c r="H561" s="134">
        <v>7.1</v>
      </c>
      <c r="I561" s="135"/>
      <c r="J561" s="136">
        <f>ROUND(I561*H561,2)</f>
        <v>0</v>
      </c>
      <c r="K561" s="132" t="s">
        <v>150</v>
      </c>
      <c r="L561" s="34"/>
      <c r="M561" s="137" t="s">
        <v>3</v>
      </c>
      <c r="N561" s="138" t="s">
        <v>50</v>
      </c>
      <c r="P561" s="139">
        <f>O561*H561</f>
        <v>0</v>
      </c>
      <c r="Q561" s="139">
        <v>7.1000000000000002E-4</v>
      </c>
      <c r="R561" s="139">
        <f>Q561*H561</f>
        <v>5.0409999999999995E-3</v>
      </c>
      <c r="S561" s="139">
        <v>0</v>
      </c>
      <c r="T561" s="140">
        <f>S561*H561</f>
        <v>0</v>
      </c>
      <c r="AR561" s="141" t="s">
        <v>313</v>
      </c>
      <c r="AT561" s="141" t="s">
        <v>146</v>
      </c>
      <c r="AU561" s="141" t="s">
        <v>89</v>
      </c>
      <c r="AY561" s="18" t="s">
        <v>143</v>
      </c>
      <c r="BE561" s="142">
        <f>IF(N561="základní",J561,0)</f>
        <v>0</v>
      </c>
      <c r="BF561" s="142">
        <f>IF(N561="snížená",J561,0)</f>
        <v>0</v>
      </c>
      <c r="BG561" s="142">
        <f>IF(N561="zákl. přenesená",J561,0)</f>
        <v>0</v>
      </c>
      <c r="BH561" s="142">
        <f>IF(N561="sníž. přenesená",J561,0)</f>
        <v>0</v>
      </c>
      <c r="BI561" s="142">
        <f>IF(N561="nulová",J561,0)</f>
        <v>0</v>
      </c>
      <c r="BJ561" s="18" t="s">
        <v>87</v>
      </c>
      <c r="BK561" s="142">
        <f>ROUND(I561*H561,2)</f>
        <v>0</v>
      </c>
      <c r="BL561" s="18" t="s">
        <v>313</v>
      </c>
      <c r="BM561" s="141" t="s">
        <v>1023</v>
      </c>
    </row>
    <row r="562" spans="2:65" s="1" customFormat="1" ht="11.25">
      <c r="B562" s="34"/>
      <c r="D562" s="143" t="s">
        <v>153</v>
      </c>
      <c r="F562" s="144" t="s">
        <v>1024</v>
      </c>
      <c r="I562" s="145"/>
      <c r="L562" s="34"/>
      <c r="M562" s="146"/>
      <c r="T562" s="55"/>
      <c r="AT562" s="18" t="s">
        <v>153</v>
      </c>
      <c r="AU562" s="18" t="s">
        <v>89</v>
      </c>
    </row>
    <row r="563" spans="2:65" s="1" customFormat="1" ht="19.5">
      <c r="B563" s="34"/>
      <c r="D563" s="147" t="s">
        <v>165</v>
      </c>
      <c r="F563" s="148" t="s">
        <v>1025</v>
      </c>
      <c r="I563" s="145"/>
      <c r="L563" s="34"/>
      <c r="M563" s="146"/>
      <c r="T563" s="55"/>
      <c r="AT563" s="18" t="s">
        <v>165</v>
      </c>
      <c r="AU563" s="18" t="s">
        <v>89</v>
      </c>
    </row>
    <row r="564" spans="2:65" s="12" customFormat="1" ht="11.25">
      <c r="B564" s="153"/>
      <c r="D564" s="147" t="s">
        <v>216</v>
      </c>
      <c r="E564" s="154" t="s">
        <v>3</v>
      </c>
      <c r="F564" s="155" t="s">
        <v>1026</v>
      </c>
      <c r="H564" s="154" t="s">
        <v>3</v>
      </c>
      <c r="I564" s="156"/>
      <c r="L564" s="153"/>
      <c r="M564" s="157"/>
      <c r="T564" s="158"/>
      <c r="AT564" s="154" t="s">
        <v>216</v>
      </c>
      <c r="AU564" s="154" t="s">
        <v>89</v>
      </c>
      <c r="AV564" s="12" t="s">
        <v>87</v>
      </c>
      <c r="AW564" s="12" t="s">
        <v>40</v>
      </c>
      <c r="AX564" s="12" t="s">
        <v>79</v>
      </c>
      <c r="AY564" s="154" t="s">
        <v>143</v>
      </c>
    </row>
    <row r="565" spans="2:65" s="13" customFormat="1" ht="11.25">
      <c r="B565" s="159"/>
      <c r="D565" s="147" t="s">
        <v>216</v>
      </c>
      <c r="E565" s="160" t="s">
        <v>3</v>
      </c>
      <c r="F565" s="161" t="s">
        <v>1027</v>
      </c>
      <c r="H565" s="162">
        <v>7.1</v>
      </c>
      <c r="I565" s="163"/>
      <c r="L565" s="159"/>
      <c r="M565" s="164"/>
      <c r="T565" s="165"/>
      <c r="AT565" s="160" t="s">
        <v>216</v>
      </c>
      <c r="AU565" s="160" t="s">
        <v>89</v>
      </c>
      <c r="AV565" s="13" t="s">
        <v>89</v>
      </c>
      <c r="AW565" s="13" t="s">
        <v>40</v>
      </c>
      <c r="AX565" s="13" t="s">
        <v>79</v>
      </c>
      <c r="AY565" s="160" t="s">
        <v>143</v>
      </c>
    </row>
    <row r="566" spans="2:65" s="14" customFormat="1" ht="11.25">
      <c r="B566" s="166"/>
      <c r="D566" s="147" t="s">
        <v>216</v>
      </c>
      <c r="E566" s="167" t="s">
        <v>3</v>
      </c>
      <c r="F566" s="168" t="s">
        <v>219</v>
      </c>
      <c r="H566" s="169">
        <v>7.1</v>
      </c>
      <c r="I566" s="170"/>
      <c r="L566" s="166"/>
      <c r="M566" s="171"/>
      <c r="T566" s="172"/>
      <c r="AT566" s="167" t="s">
        <v>216</v>
      </c>
      <c r="AU566" s="167" t="s">
        <v>89</v>
      </c>
      <c r="AV566" s="14" t="s">
        <v>169</v>
      </c>
      <c r="AW566" s="14" t="s">
        <v>40</v>
      </c>
      <c r="AX566" s="14" t="s">
        <v>87</v>
      </c>
      <c r="AY566" s="167" t="s">
        <v>143</v>
      </c>
    </row>
    <row r="567" spans="2:65" s="1" customFormat="1" ht="21.75" customHeight="1">
      <c r="B567" s="129"/>
      <c r="C567" s="130" t="s">
        <v>1028</v>
      </c>
      <c r="D567" s="130" t="s">
        <v>146</v>
      </c>
      <c r="E567" s="131" t="s">
        <v>1029</v>
      </c>
      <c r="F567" s="132" t="s">
        <v>1030</v>
      </c>
      <c r="G567" s="133" t="s">
        <v>316</v>
      </c>
      <c r="H567" s="134">
        <v>13</v>
      </c>
      <c r="I567" s="135"/>
      <c r="J567" s="136">
        <f>ROUND(I567*H567,2)</f>
        <v>0</v>
      </c>
      <c r="K567" s="132" t="s">
        <v>150</v>
      </c>
      <c r="L567" s="34"/>
      <c r="M567" s="137" t="s">
        <v>3</v>
      </c>
      <c r="N567" s="138" t="s">
        <v>50</v>
      </c>
      <c r="P567" s="139">
        <f>O567*H567</f>
        <v>0</v>
      </c>
      <c r="Q567" s="139">
        <v>0</v>
      </c>
      <c r="R567" s="139">
        <f>Q567*H567</f>
        <v>0</v>
      </c>
      <c r="S567" s="139">
        <v>1.4999999999999999E-2</v>
      </c>
      <c r="T567" s="140">
        <f>S567*H567</f>
        <v>0.19500000000000001</v>
      </c>
      <c r="AR567" s="141" t="s">
        <v>169</v>
      </c>
      <c r="AT567" s="141" t="s">
        <v>146</v>
      </c>
      <c r="AU567" s="141" t="s">
        <v>89</v>
      </c>
      <c r="AY567" s="18" t="s">
        <v>143</v>
      </c>
      <c r="BE567" s="142">
        <f>IF(N567="základní",J567,0)</f>
        <v>0</v>
      </c>
      <c r="BF567" s="142">
        <f>IF(N567="snížená",J567,0)</f>
        <v>0</v>
      </c>
      <c r="BG567" s="142">
        <f>IF(N567="zákl. přenesená",J567,0)</f>
        <v>0</v>
      </c>
      <c r="BH567" s="142">
        <f>IF(N567="sníž. přenesená",J567,0)</f>
        <v>0</v>
      </c>
      <c r="BI567" s="142">
        <f>IF(N567="nulová",J567,0)</f>
        <v>0</v>
      </c>
      <c r="BJ567" s="18" t="s">
        <v>87</v>
      </c>
      <c r="BK567" s="142">
        <f>ROUND(I567*H567,2)</f>
        <v>0</v>
      </c>
      <c r="BL567" s="18" t="s">
        <v>169</v>
      </c>
      <c r="BM567" s="141" t="s">
        <v>1031</v>
      </c>
    </row>
    <row r="568" spans="2:65" s="1" customFormat="1" ht="11.25">
      <c r="B568" s="34"/>
      <c r="D568" s="143" t="s">
        <v>153</v>
      </c>
      <c r="F568" s="144" t="s">
        <v>1032</v>
      </c>
      <c r="I568" s="145"/>
      <c r="L568" s="34"/>
      <c r="M568" s="146"/>
      <c r="T568" s="55"/>
      <c r="AT568" s="18" t="s">
        <v>153</v>
      </c>
      <c r="AU568" s="18" t="s">
        <v>89</v>
      </c>
    </row>
    <row r="569" spans="2:65" s="12" customFormat="1" ht="11.25">
      <c r="B569" s="153"/>
      <c r="D569" s="147" t="s">
        <v>216</v>
      </c>
      <c r="E569" s="154" t="s">
        <v>3</v>
      </c>
      <c r="F569" s="155" t="s">
        <v>1033</v>
      </c>
      <c r="H569" s="154" t="s">
        <v>3</v>
      </c>
      <c r="I569" s="156"/>
      <c r="L569" s="153"/>
      <c r="M569" s="157"/>
      <c r="T569" s="158"/>
      <c r="AT569" s="154" t="s">
        <v>216</v>
      </c>
      <c r="AU569" s="154" t="s">
        <v>89</v>
      </c>
      <c r="AV569" s="12" t="s">
        <v>87</v>
      </c>
      <c r="AW569" s="12" t="s">
        <v>40</v>
      </c>
      <c r="AX569" s="12" t="s">
        <v>79</v>
      </c>
      <c r="AY569" s="154" t="s">
        <v>143</v>
      </c>
    </row>
    <row r="570" spans="2:65" s="13" customFormat="1" ht="11.25">
      <c r="B570" s="159"/>
      <c r="D570" s="147" t="s">
        <v>216</v>
      </c>
      <c r="E570" s="160" t="s">
        <v>3</v>
      </c>
      <c r="F570" s="161" t="s">
        <v>993</v>
      </c>
      <c r="H570" s="162">
        <v>13</v>
      </c>
      <c r="I570" s="163"/>
      <c r="L570" s="159"/>
      <c r="M570" s="164"/>
      <c r="T570" s="165"/>
      <c r="AT570" s="160" t="s">
        <v>216</v>
      </c>
      <c r="AU570" s="160" t="s">
        <v>89</v>
      </c>
      <c r="AV570" s="13" t="s">
        <v>89</v>
      </c>
      <c r="AW570" s="13" t="s">
        <v>40</v>
      </c>
      <c r="AX570" s="13" t="s">
        <v>79</v>
      </c>
      <c r="AY570" s="160" t="s">
        <v>143</v>
      </c>
    </row>
    <row r="571" spans="2:65" s="14" customFormat="1" ht="11.25">
      <c r="B571" s="166"/>
      <c r="D571" s="147" t="s">
        <v>216</v>
      </c>
      <c r="E571" s="167" t="s">
        <v>3</v>
      </c>
      <c r="F571" s="168" t="s">
        <v>219</v>
      </c>
      <c r="H571" s="169">
        <v>13</v>
      </c>
      <c r="I571" s="170"/>
      <c r="L571" s="166"/>
      <c r="M571" s="171"/>
      <c r="T571" s="172"/>
      <c r="AT571" s="167" t="s">
        <v>216</v>
      </c>
      <c r="AU571" s="167" t="s">
        <v>89</v>
      </c>
      <c r="AV571" s="14" t="s">
        <v>169</v>
      </c>
      <c r="AW571" s="14" t="s">
        <v>40</v>
      </c>
      <c r="AX571" s="14" t="s">
        <v>87</v>
      </c>
      <c r="AY571" s="167" t="s">
        <v>143</v>
      </c>
    </row>
    <row r="572" spans="2:65" s="1" customFormat="1" ht="16.5" customHeight="1">
      <c r="B572" s="129"/>
      <c r="C572" s="130" t="s">
        <v>1034</v>
      </c>
      <c r="D572" s="130" t="s">
        <v>146</v>
      </c>
      <c r="E572" s="131" t="s">
        <v>1035</v>
      </c>
      <c r="F572" s="132" t="s">
        <v>1036</v>
      </c>
      <c r="G572" s="133" t="s">
        <v>196</v>
      </c>
      <c r="H572" s="134">
        <v>2.605</v>
      </c>
      <c r="I572" s="135"/>
      <c r="J572" s="136">
        <f>ROUND(I572*H572,2)</f>
        <v>0</v>
      </c>
      <c r="K572" s="132" t="s">
        <v>1037</v>
      </c>
      <c r="L572" s="34"/>
      <c r="M572" s="137" t="s">
        <v>3</v>
      </c>
      <c r="N572" s="138" t="s">
        <v>50</v>
      </c>
      <c r="P572" s="139">
        <f>O572*H572</f>
        <v>0</v>
      </c>
      <c r="Q572" s="139">
        <v>0</v>
      </c>
      <c r="R572" s="139">
        <f>Q572*H572</f>
        <v>0</v>
      </c>
      <c r="S572" s="139">
        <v>0.1</v>
      </c>
      <c r="T572" s="140">
        <f>S572*H572</f>
        <v>0.26050000000000001</v>
      </c>
      <c r="AR572" s="141" t="s">
        <v>169</v>
      </c>
      <c r="AT572" s="141" t="s">
        <v>146</v>
      </c>
      <c r="AU572" s="141" t="s">
        <v>89</v>
      </c>
      <c r="AY572" s="18" t="s">
        <v>143</v>
      </c>
      <c r="BE572" s="142">
        <f>IF(N572="základní",J572,0)</f>
        <v>0</v>
      </c>
      <c r="BF572" s="142">
        <f>IF(N572="snížená",J572,0)</f>
        <v>0</v>
      </c>
      <c r="BG572" s="142">
        <f>IF(N572="zákl. přenesená",J572,0)</f>
        <v>0</v>
      </c>
      <c r="BH572" s="142">
        <f>IF(N572="sníž. přenesená",J572,0)</f>
        <v>0</v>
      </c>
      <c r="BI572" s="142">
        <f>IF(N572="nulová",J572,0)</f>
        <v>0</v>
      </c>
      <c r="BJ572" s="18" t="s">
        <v>87</v>
      </c>
      <c r="BK572" s="142">
        <f>ROUND(I572*H572,2)</f>
        <v>0</v>
      </c>
      <c r="BL572" s="18" t="s">
        <v>169</v>
      </c>
      <c r="BM572" s="141" t="s">
        <v>1038</v>
      </c>
    </row>
    <row r="573" spans="2:65" s="1" customFormat="1" ht="11.25">
      <c r="B573" s="34"/>
      <c r="D573" s="143" t="s">
        <v>153</v>
      </c>
      <c r="F573" s="144" t="s">
        <v>1039</v>
      </c>
      <c r="I573" s="145"/>
      <c r="L573" s="34"/>
      <c r="M573" s="146"/>
      <c r="T573" s="55"/>
      <c r="AT573" s="18" t="s">
        <v>153</v>
      </c>
      <c r="AU573" s="18" t="s">
        <v>89</v>
      </c>
    </row>
    <row r="574" spans="2:65" s="1" customFormat="1" ht="19.5">
      <c r="B574" s="34"/>
      <c r="D574" s="147" t="s">
        <v>165</v>
      </c>
      <c r="F574" s="148" t="s">
        <v>1040</v>
      </c>
      <c r="I574" s="145"/>
      <c r="L574" s="34"/>
      <c r="M574" s="146"/>
      <c r="T574" s="55"/>
      <c r="AT574" s="18" t="s">
        <v>165</v>
      </c>
      <c r="AU574" s="18" t="s">
        <v>89</v>
      </c>
    </row>
    <row r="575" spans="2:65" s="12" customFormat="1" ht="11.25">
      <c r="B575" s="153"/>
      <c r="D575" s="147" t="s">
        <v>216</v>
      </c>
      <c r="E575" s="154" t="s">
        <v>3</v>
      </c>
      <c r="F575" s="155" t="s">
        <v>1041</v>
      </c>
      <c r="H575" s="154" t="s">
        <v>3</v>
      </c>
      <c r="I575" s="156"/>
      <c r="L575" s="153"/>
      <c r="M575" s="157"/>
      <c r="T575" s="158"/>
      <c r="AT575" s="154" t="s">
        <v>216</v>
      </c>
      <c r="AU575" s="154" t="s">
        <v>89</v>
      </c>
      <c r="AV575" s="12" t="s">
        <v>87</v>
      </c>
      <c r="AW575" s="12" t="s">
        <v>40</v>
      </c>
      <c r="AX575" s="12" t="s">
        <v>79</v>
      </c>
      <c r="AY575" s="154" t="s">
        <v>143</v>
      </c>
    </row>
    <row r="576" spans="2:65" s="13" customFormat="1" ht="11.25">
      <c r="B576" s="159"/>
      <c r="D576" s="147" t="s">
        <v>216</v>
      </c>
      <c r="E576" s="160" t="s">
        <v>3</v>
      </c>
      <c r="F576" s="161" t="s">
        <v>1042</v>
      </c>
      <c r="H576" s="162">
        <v>2.605</v>
      </c>
      <c r="I576" s="163"/>
      <c r="L576" s="159"/>
      <c r="M576" s="164"/>
      <c r="T576" s="165"/>
      <c r="AT576" s="160" t="s">
        <v>216</v>
      </c>
      <c r="AU576" s="160" t="s">
        <v>89</v>
      </c>
      <c r="AV576" s="13" t="s">
        <v>89</v>
      </c>
      <c r="AW576" s="13" t="s">
        <v>40</v>
      </c>
      <c r="AX576" s="13" t="s">
        <v>79</v>
      </c>
      <c r="AY576" s="160" t="s">
        <v>143</v>
      </c>
    </row>
    <row r="577" spans="2:65" s="14" customFormat="1" ht="11.25">
      <c r="B577" s="166"/>
      <c r="D577" s="147" t="s">
        <v>216</v>
      </c>
      <c r="E577" s="167" t="s">
        <v>3</v>
      </c>
      <c r="F577" s="168" t="s">
        <v>219</v>
      </c>
      <c r="H577" s="169">
        <v>2.605</v>
      </c>
      <c r="I577" s="170"/>
      <c r="L577" s="166"/>
      <c r="M577" s="171"/>
      <c r="T577" s="172"/>
      <c r="AT577" s="167" t="s">
        <v>216</v>
      </c>
      <c r="AU577" s="167" t="s">
        <v>89</v>
      </c>
      <c r="AV577" s="14" t="s">
        <v>169</v>
      </c>
      <c r="AW577" s="14" t="s">
        <v>40</v>
      </c>
      <c r="AX577" s="14" t="s">
        <v>87</v>
      </c>
      <c r="AY577" s="167" t="s">
        <v>143</v>
      </c>
    </row>
    <row r="578" spans="2:65" s="1" customFormat="1" ht="24.2" customHeight="1">
      <c r="B578" s="129"/>
      <c r="C578" s="130" t="s">
        <v>1043</v>
      </c>
      <c r="D578" s="130" t="s">
        <v>146</v>
      </c>
      <c r="E578" s="131" t="s">
        <v>1044</v>
      </c>
      <c r="F578" s="132" t="s">
        <v>1045</v>
      </c>
      <c r="G578" s="133" t="s">
        <v>478</v>
      </c>
      <c r="H578" s="134">
        <v>1</v>
      </c>
      <c r="I578" s="135"/>
      <c r="J578" s="136">
        <f>ROUND(I578*H578,2)</f>
        <v>0</v>
      </c>
      <c r="K578" s="132" t="s">
        <v>150</v>
      </c>
      <c r="L578" s="34"/>
      <c r="M578" s="137" t="s">
        <v>3</v>
      </c>
      <c r="N578" s="138" t="s">
        <v>50</v>
      </c>
      <c r="P578" s="139">
        <f>O578*H578</f>
        <v>0</v>
      </c>
      <c r="Q578" s="139">
        <v>8.0000000000000007E-5</v>
      </c>
      <c r="R578" s="139">
        <f>Q578*H578</f>
        <v>8.0000000000000007E-5</v>
      </c>
      <c r="S578" s="139">
        <v>0</v>
      </c>
      <c r="T578" s="140">
        <f>S578*H578</f>
        <v>0</v>
      </c>
      <c r="AR578" s="141" t="s">
        <v>169</v>
      </c>
      <c r="AT578" s="141" t="s">
        <v>146</v>
      </c>
      <c r="AU578" s="141" t="s">
        <v>89</v>
      </c>
      <c r="AY578" s="18" t="s">
        <v>143</v>
      </c>
      <c r="BE578" s="142">
        <f>IF(N578="základní",J578,0)</f>
        <v>0</v>
      </c>
      <c r="BF578" s="142">
        <f>IF(N578="snížená",J578,0)</f>
        <v>0</v>
      </c>
      <c r="BG578" s="142">
        <f>IF(N578="zákl. přenesená",J578,0)</f>
        <v>0</v>
      </c>
      <c r="BH578" s="142">
        <f>IF(N578="sníž. přenesená",J578,0)</f>
        <v>0</v>
      </c>
      <c r="BI578" s="142">
        <f>IF(N578="nulová",J578,0)</f>
        <v>0</v>
      </c>
      <c r="BJ578" s="18" t="s">
        <v>87</v>
      </c>
      <c r="BK578" s="142">
        <f>ROUND(I578*H578,2)</f>
        <v>0</v>
      </c>
      <c r="BL578" s="18" t="s">
        <v>169</v>
      </c>
      <c r="BM578" s="141" t="s">
        <v>1046</v>
      </c>
    </row>
    <row r="579" spans="2:65" s="1" customFormat="1" ht="11.25">
      <c r="B579" s="34"/>
      <c r="D579" s="143" t="s">
        <v>153</v>
      </c>
      <c r="F579" s="144" t="s">
        <v>1047</v>
      </c>
      <c r="I579" s="145"/>
      <c r="L579" s="34"/>
      <c r="M579" s="146"/>
      <c r="T579" s="55"/>
      <c r="AT579" s="18" t="s">
        <v>153</v>
      </c>
      <c r="AU579" s="18" t="s">
        <v>89</v>
      </c>
    </row>
    <row r="580" spans="2:65" s="1" customFormat="1" ht="19.5">
      <c r="B580" s="34"/>
      <c r="D580" s="147" t="s">
        <v>165</v>
      </c>
      <c r="F580" s="148" t="s">
        <v>1048</v>
      </c>
      <c r="I580" s="145"/>
      <c r="L580" s="34"/>
      <c r="M580" s="146"/>
      <c r="T580" s="55"/>
      <c r="AT580" s="18" t="s">
        <v>165</v>
      </c>
      <c r="AU580" s="18" t="s">
        <v>89</v>
      </c>
    </row>
    <row r="581" spans="2:65" s="12" customFormat="1" ht="11.25">
      <c r="B581" s="153"/>
      <c r="D581" s="147" t="s">
        <v>216</v>
      </c>
      <c r="E581" s="154" t="s">
        <v>3</v>
      </c>
      <c r="F581" s="155" t="s">
        <v>1049</v>
      </c>
      <c r="H581" s="154" t="s">
        <v>3</v>
      </c>
      <c r="I581" s="156"/>
      <c r="L581" s="153"/>
      <c r="M581" s="157"/>
      <c r="T581" s="158"/>
      <c r="AT581" s="154" t="s">
        <v>216</v>
      </c>
      <c r="AU581" s="154" t="s">
        <v>89</v>
      </c>
      <c r="AV581" s="12" t="s">
        <v>87</v>
      </c>
      <c r="AW581" s="12" t="s">
        <v>40</v>
      </c>
      <c r="AX581" s="12" t="s">
        <v>79</v>
      </c>
      <c r="AY581" s="154" t="s">
        <v>143</v>
      </c>
    </row>
    <row r="582" spans="2:65" s="12" customFormat="1" ht="11.25">
      <c r="B582" s="153"/>
      <c r="D582" s="147" t="s">
        <v>216</v>
      </c>
      <c r="E582" s="154" t="s">
        <v>3</v>
      </c>
      <c r="F582" s="155" t="s">
        <v>1050</v>
      </c>
      <c r="H582" s="154" t="s">
        <v>3</v>
      </c>
      <c r="I582" s="156"/>
      <c r="L582" s="153"/>
      <c r="M582" s="157"/>
      <c r="T582" s="158"/>
      <c r="AT582" s="154" t="s">
        <v>216</v>
      </c>
      <c r="AU582" s="154" t="s">
        <v>89</v>
      </c>
      <c r="AV582" s="12" t="s">
        <v>87</v>
      </c>
      <c r="AW582" s="12" t="s">
        <v>40</v>
      </c>
      <c r="AX582" s="12" t="s">
        <v>79</v>
      </c>
      <c r="AY582" s="154" t="s">
        <v>143</v>
      </c>
    </row>
    <row r="583" spans="2:65" s="12" customFormat="1" ht="11.25">
      <c r="B583" s="153"/>
      <c r="D583" s="147" t="s">
        <v>216</v>
      </c>
      <c r="E583" s="154" t="s">
        <v>3</v>
      </c>
      <c r="F583" s="155" t="s">
        <v>1051</v>
      </c>
      <c r="H583" s="154" t="s">
        <v>3</v>
      </c>
      <c r="I583" s="156"/>
      <c r="L583" s="153"/>
      <c r="M583" s="157"/>
      <c r="T583" s="158"/>
      <c r="AT583" s="154" t="s">
        <v>216</v>
      </c>
      <c r="AU583" s="154" t="s">
        <v>89</v>
      </c>
      <c r="AV583" s="12" t="s">
        <v>87</v>
      </c>
      <c r="AW583" s="12" t="s">
        <v>40</v>
      </c>
      <c r="AX583" s="12" t="s">
        <v>79</v>
      </c>
      <c r="AY583" s="154" t="s">
        <v>143</v>
      </c>
    </row>
    <row r="584" spans="2:65" s="13" customFormat="1" ht="11.25">
      <c r="B584" s="159"/>
      <c r="D584" s="147" t="s">
        <v>216</v>
      </c>
      <c r="E584" s="160" t="s">
        <v>3</v>
      </c>
      <c r="F584" s="161" t="s">
        <v>1052</v>
      </c>
      <c r="H584" s="162">
        <v>1</v>
      </c>
      <c r="I584" s="163"/>
      <c r="L584" s="159"/>
      <c r="M584" s="164"/>
      <c r="T584" s="165"/>
      <c r="AT584" s="160" t="s">
        <v>216</v>
      </c>
      <c r="AU584" s="160" t="s">
        <v>89</v>
      </c>
      <c r="AV584" s="13" t="s">
        <v>89</v>
      </c>
      <c r="AW584" s="13" t="s">
        <v>40</v>
      </c>
      <c r="AX584" s="13" t="s">
        <v>79</v>
      </c>
      <c r="AY584" s="160" t="s">
        <v>143</v>
      </c>
    </row>
    <row r="585" spans="2:65" s="14" customFormat="1" ht="11.25">
      <c r="B585" s="166"/>
      <c r="D585" s="147" t="s">
        <v>216</v>
      </c>
      <c r="E585" s="167" t="s">
        <v>3</v>
      </c>
      <c r="F585" s="168" t="s">
        <v>219</v>
      </c>
      <c r="H585" s="169">
        <v>1</v>
      </c>
      <c r="I585" s="170"/>
      <c r="L585" s="166"/>
      <c r="M585" s="171"/>
      <c r="T585" s="172"/>
      <c r="AT585" s="167" t="s">
        <v>216</v>
      </c>
      <c r="AU585" s="167" t="s">
        <v>89</v>
      </c>
      <c r="AV585" s="14" t="s">
        <v>169</v>
      </c>
      <c r="AW585" s="14" t="s">
        <v>40</v>
      </c>
      <c r="AX585" s="14" t="s">
        <v>87</v>
      </c>
      <c r="AY585" s="167" t="s">
        <v>143</v>
      </c>
    </row>
    <row r="586" spans="2:65" s="1" customFormat="1" ht="16.5" customHeight="1">
      <c r="B586" s="129"/>
      <c r="C586" s="173" t="s">
        <v>1053</v>
      </c>
      <c r="D586" s="173" t="s">
        <v>304</v>
      </c>
      <c r="E586" s="174" t="s">
        <v>1054</v>
      </c>
      <c r="F586" s="175" t="s">
        <v>1055</v>
      </c>
      <c r="G586" s="176" t="s">
        <v>478</v>
      </c>
      <c r="H586" s="177">
        <v>1</v>
      </c>
      <c r="I586" s="178"/>
      <c r="J586" s="179">
        <f>ROUND(I586*H586,2)</f>
        <v>0</v>
      </c>
      <c r="K586" s="175" t="s">
        <v>3</v>
      </c>
      <c r="L586" s="180"/>
      <c r="M586" s="181" t="s">
        <v>3</v>
      </c>
      <c r="N586" s="182" t="s">
        <v>50</v>
      </c>
      <c r="P586" s="139">
        <f>O586*H586</f>
        <v>0</v>
      </c>
      <c r="Q586" s="139">
        <v>1.9000000000000001E-4</v>
      </c>
      <c r="R586" s="139">
        <f>Q586*H586</f>
        <v>1.9000000000000001E-4</v>
      </c>
      <c r="S586" s="139">
        <v>0</v>
      </c>
      <c r="T586" s="140">
        <f>S586*H586</f>
        <v>0</v>
      </c>
      <c r="AR586" s="141" t="s">
        <v>258</v>
      </c>
      <c r="AT586" s="141" t="s">
        <v>304</v>
      </c>
      <c r="AU586" s="141" t="s">
        <v>89</v>
      </c>
      <c r="AY586" s="18" t="s">
        <v>143</v>
      </c>
      <c r="BE586" s="142">
        <f>IF(N586="základní",J586,0)</f>
        <v>0</v>
      </c>
      <c r="BF586" s="142">
        <f>IF(N586="snížená",J586,0)</f>
        <v>0</v>
      </c>
      <c r="BG586" s="142">
        <f>IF(N586="zákl. přenesená",J586,0)</f>
        <v>0</v>
      </c>
      <c r="BH586" s="142">
        <f>IF(N586="sníž. přenesená",J586,0)</f>
        <v>0</v>
      </c>
      <c r="BI586" s="142">
        <f>IF(N586="nulová",J586,0)</f>
        <v>0</v>
      </c>
      <c r="BJ586" s="18" t="s">
        <v>87</v>
      </c>
      <c r="BK586" s="142">
        <f>ROUND(I586*H586,2)</f>
        <v>0</v>
      </c>
      <c r="BL586" s="18" t="s">
        <v>169</v>
      </c>
      <c r="BM586" s="141" t="s">
        <v>1056</v>
      </c>
    </row>
    <row r="587" spans="2:65" s="1" customFormat="1" ht="19.5">
      <c r="B587" s="34"/>
      <c r="D587" s="147" t="s">
        <v>165</v>
      </c>
      <c r="F587" s="148" t="s">
        <v>1057</v>
      </c>
      <c r="I587" s="145"/>
      <c r="L587" s="34"/>
      <c r="M587" s="146"/>
      <c r="T587" s="55"/>
      <c r="AT587" s="18" t="s">
        <v>165</v>
      </c>
      <c r="AU587" s="18" t="s">
        <v>89</v>
      </c>
    </row>
    <row r="588" spans="2:65" s="1" customFormat="1" ht="24.2" customHeight="1">
      <c r="B588" s="129"/>
      <c r="C588" s="130" t="s">
        <v>1058</v>
      </c>
      <c r="D588" s="130" t="s">
        <v>146</v>
      </c>
      <c r="E588" s="131" t="s">
        <v>1059</v>
      </c>
      <c r="F588" s="132" t="s">
        <v>1060</v>
      </c>
      <c r="G588" s="133" t="s">
        <v>478</v>
      </c>
      <c r="H588" s="134">
        <v>14</v>
      </c>
      <c r="I588" s="135"/>
      <c r="J588" s="136">
        <f>ROUND(I588*H588,2)</f>
        <v>0</v>
      </c>
      <c r="K588" s="132" t="s">
        <v>150</v>
      </c>
      <c r="L588" s="34"/>
      <c r="M588" s="137" t="s">
        <v>3</v>
      </c>
      <c r="N588" s="138" t="s">
        <v>50</v>
      </c>
      <c r="P588" s="139">
        <f>O588*H588</f>
        <v>0</v>
      </c>
      <c r="Q588" s="139">
        <v>0</v>
      </c>
      <c r="R588" s="139">
        <f>Q588*H588</f>
        <v>0</v>
      </c>
      <c r="S588" s="139">
        <v>0</v>
      </c>
      <c r="T588" s="140">
        <f>S588*H588</f>
        <v>0</v>
      </c>
      <c r="AR588" s="141" t="s">
        <v>169</v>
      </c>
      <c r="AT588" s="141" t="s">
        <v>146</v>
      </c>
      <c r="AU588" s="141" t="s">
        <v>89</v>
      </c>
      <c r="AY588" s="18" t="s">
        <v>143</v>
      </c>
      <c r="BE588" s="142">
        <f>IF(N588="základní",J588,0)</f>
        <v>0</v>
      </c>
      <c r="BF588" s="142">
        <f>IF(N588="snížená",J588,0)</f>
        <v>0</v>
      </c>
      <c r="BG588" s="142">
        <f>IF(N588="zákl. přenesená",J588,0)</f>
        <v>0</v>
      </c>
      <c r="BH588" s="142">
        <f>IF(N588="sníž. přenesená",J588,0)</f>
        <v>0</v>
      </c>
      <c r="BI588" s="142">
        <f>IF(N588="nulová",J588,0)</f>
        <v>0</v>
      </c>
      <c r="BJ588" s="18" t="s">
        <v>87</v>
      </c>
      <c r="BK588" s="142">
        <f>ROUND(I588*H588,2)</f>
        <v>0</v>
      </c>
      <c r="BL588" s="18" t="s">
        <v>169</v>
      </c>
      <c r="BM588" s="141" t="s">
        <v>1061</v>
      </c>
    </row>
    <row r="589" spans="2:65" s="1" customFormat="1" ht="11.25">
      <c r="B589" s="34"/>
      <c r="D589" s="143" t="s">
        <v>153</v>
      </c>
      <c r="F589" s="144" t="s">
        <v>1062</v>
      </c>
      <c r="I589" s="145"/>
      <c r="L589" s="34"/>
      <c r="M589" s="146"/>
      <c r="T589" s="55"/>
      <c r="AT589" s="18" t="s">
        <v>153</v>
      </c>
      <c r="AU589" s="18" t="s">
        <v>89</v>
      </c>
    </row>
    <row r="590" spans="2:65" s="1" customFormat="1" ht="19.5">
      <c r="B590" s="34"/>
      <c r="D590" s="147" t="s">
        <v>165</v>
      </c>
      <c r="F590" s="148" t="s">
        <v>1063</v>
      </c>
      <c r="I590" s="145"/>
      <c r="L590" s="34"/>
      <c r="M590" s="146"/>
      <c r="T590" s="55"/>
      <c r="AT590" s="18" t="s">
        <v>165</v>
      </c>
      <c r="AU590" s="18" t="s">
        <v>89</v>
      </c>
    </row>
    <row r="591" spans="2:65" s="12" customFormat="1" ht="11.25">
      <c r="B591" s="153"/>
      <c r="D591" s="147" t="s">
        <v>216</v>
      </c>
      <c r="E591" s="154" t="s">
        <v>3</v>
      </c>
      <c r="F591" s="155" t="s">
        <v>1049</v>
      </c>
      <c r="H591" s="154" t="s">
        <v>3</v>
      </c>
      <c r="I591" s="156"/>
      <c r="L591" s="153"/>
      <c r="M591" s="157"/>
      <c r="T591" s="158"/>
      <c r="AT591" s="154" t="s">
        <v>216</v>
      </c>
      <c r="AU591" s="154" t="s">
        <v>89</v>
      </c>
      <c r="AV591" s="12" t="s">
        <v>87</v>
      </c>
      <c r="AW591" s="12" t="s">
        <v>40</v>
      </c>
      <c r="AX591" s="12" t="s">
        <v>79</v>
      </c>
      <c r="AY591" s="154" t="s">
        <v>143</v>
      </c>
    </row>
    <row r="592" spans="2:65" s="12" customFormat="1" ht="11.25">
      <c r="B592" s="153"/>
      <c r="D592" s="147" t="s">
        <v>216</v>
      </c>
      <c r="E592" s="154" t="s">
        <v>3</v>
      </c>
      <c r="F592" s="155" t="s">
        <v>1064</v>
      </c>
      <c r="H592" s="154" t="s">
        <v>3</v>
      </c>
      <c r="I592" s="156"/>
      <c r="L592" s="153"/>
      <c r="M592" s="157"/>
      <c r="T592" s="158"/>
      <c r="AT592" s="154" t="s">
        <v>216</v>
      </c>
      <c r="AU592" s="154" t="s">
        <v>89</v>
      </c>
      <c r="AV592" s="12" t="s">
        <v>87</v>
      </c>
      <c r="AW592" s="12" t="s">
        <v>40</v>
      </c>
      <c r="AX592" s="12" t="s">
        <v>79</v>
      </c>
      <c r="AY592" s="154" t="s">
        <v>143</v>
      </c>
    </row>
    <row r="593" spans="2:65" s="13" customFormat="1" ht="11.25">
      <c r="B593" s="159"/>
      <c r="D593" s="147" t="s">
        <v>216</v>
      </c>
      <c r="E593" s="160" t="s">
        <v>3</v>
      </c>
      <c r="F593" s="161" t="s">
        <v>1065</v>
      </c>
      <c r="H593" s="162">
        <v>10</v>
      </c>
      <c r="I593" s="163"/>
      <c r="L593" s="159"/>
      <c r="M593" s="164"/>
      <c r="T593" s="165"/>
      <c r="AT593" s="160" t="s">
        <v>216</v>
      </c>
      <c r="AU593" s="160" t="s">
        <v>89</v>
      </c>
      <c r="AV593" s="13" t="s">
        <v>89</v>
      </c>
      <c r="AW593" s="13" t="s">
        <v>40</v>
      </c>
      <c r="AX593" s="13" t="s">
        <v>79</v>
      </c>
      <c r="AY593" s="160" t="s">
        <v>143</v>
      </c>
    </row>
    <row r="594" spans="2:65" s="15" customFormat="1" ht="11.25">
      <c r="B594" s="183"/>
      <c r="D594" s="147" t="s">
        <v>216</v>
      </c>
      <c r="E594" s="184" t="s">
        <v>3</v>
      </c>
      <c r="F594" s="185" t="s">
        <v>393</v>
      </c>
      <c r="H594" s="186">
        <v>10</v>
      </c>
      <c r="I594" s="187"/>
      <c r="L594" s="183"/>
      <c r="M594" s="188"/>
      <c r="T594" s="189"/>
      <c r="AT594" s="184" t="s">
        <v>216</v>
      </c>
      <c r="AU594" s="184" t="s">
        <v>89</v>
      </c>
      <c r="AV594" s="15" t="s">
        <v>161</v>
      </c>
      <c r="AW594" s="15" t="s">
        <v>40</v>
      </c>
      <c r="AX594" s="15" t="s">
        <v>79</v>
      </c>
      <c r="AY594" s="184" t="s">
        <v>143</v>
      </c>
    </row>
    <row r="595" spans="2:65" s="12" customFormat="1" ht="11.25">
      <c r="B595" s="153"/>
      <c r="D595" s="147" t="s">
        <v>216</v>
      </c>
      <c r="E595" s="154" t="s">
        <v>3</v>
      </c>
      <c r="F595" s="155" t="s">
        <v>1066</v>
      </c>
      <c r="H595" s="154" t="s">
        <v>3</v>
      </c>
      <c r="I595" s="156"/>
      <c r="L595" s="153"/>
      <c r="M595" s="157"/>
      <c r="T595" s="158"/>
      <c r="AT595" s="154" t="s">
        <v>216</v>
      </c>
      <c r="AU595" s="154" t="s">
        <v>89</v>
      </c>
      <c r="AV595" s="12" t="s">
        <v>87</v>
      </c>
      <c r="AW595" s="12" t="s">
        <v>40</v>
      </c>
      <c r="AX595" s="12" t="s">
        <v>79</v>
      </c>
      <c r="AY595" s="154" t="s">
        <v>143</v>
      </c>
    </row>
    <row r="596" spans="2:65" s="13" customFormat="1" ht="11.25">
      <c r="B596" s="159"/>
      <c r="D596" s="147" t="s">
        <v>216</v>
      </c>
      <c r="E596" s="160" t="s">
        <v>3</v>
      </c>
      <c r="F596" s="161" t="s">
        <v>1067</v>
      </c>
      <c r="H596" s="162">
        <v>4</v>
      </c>
      <c r="I596" s="163"/>
      <c r="L596" s="159"/>
      <c r="M596" s="164"/>
      <c r="T596" s="165"/>
      <c r="AT596" s="160" t="s">
        <v>216</v>
      </c>
      <c r="AU596" s="160" t="s">
        <v>89</v>
      </c>
      <c r="AV596" s="13" t="s">
        <v>89</v>
      </c>
      <c r="AW596" s="13" t="s">
        <v>40</v>
      </c>
      <c r="AX596" s="13" t="s">
        <v>79</v>
      </c>
      <c r="AY596" s="160" t="s">
        <v>143</v>
      </c>
    </row>
    <row r="597" spans="2:65" s="15" customFormat="1" ht="11.25">
      <c r="B597" s="183"/>
      <c r="D597" s="147" t="s">
        <v>216</v>
      </c>
      <c r="E597" s="184" t="s">
        <v>3</v>
      </c>
      <c r="F597" s="185" t="s">
        <v>393</v>
      </c>
      <c r="H597" s="186">
        <v>4</v>
      </c>
      <c r="I597" s="187"/>
      <c r="L597" s="183"/>
      <c r="M597" s="188"/>
      <c r="T597" s="189"/>
      <c r="AT597" s="184" t="s">
        <v>216</v>
      </c>
      <c r="AU597" s="184" t="s">
        <v>89</v>
      </c>
      <c r="AV597" s="15" t="s">
        <v>161</v>
      </c>
      <c r="AW597" s="15" t="s">
        <v>40</v>
      </c>
      <c r="AX597" s="15" t="s">
        <v>79</v>
      </c>
      <c r="AY597" s="184" t="s">
        <v>143</v>
      </c>
    </row>
    <row r="598" spans="2:65" s="14" customFormat="1" ht="11.25">
      <c r="B598" s="166"/>
      <c r="D598" s="147" t="s">
        <v>216</v>
      </c>
      <c r="E598" s="167" t="s">
        <v>3</v>
      </c>
      <c r="F598" s="168" t="s">
        <v>219</v>
      </c>
      <c r="H598" s="169">
        <v>14</v>
      </c>
      <c r="I598" s="170"/>
      <c r="L598" s="166"/>
      <c r="M598" s="171"/>
      <c r="T598" s="172"/>
      <c r="AT598" s="167" t="s">
        <v>216</v>
      </c>
      <c r="AU598" s="167" t="s">
        <v>89</v>
      </c>
      <c r="AV598" s="14" t="s">
        <v>169</v>
      </c>
      <c r="AW598" s="14" t="s">
        <v>40</v>
      </c>
      <c r="AX598" s="14" t="s">
        <v>87</v>
      </c>
      <c r="AY598" s="167" t="s">
        <v>143</v>
      </c>
    </row>
    <row r="599" spans="2:65" s="1" customFormat="1" ht="16.5" customHeight="1">
      <c r="B599" s="129"/>
      <c r="C599" s="173" t="s">
        <v>1068</v>
      </c>
      <c r="D599" s="173" t="s">
        <v>304</v>
      </c>
      <c r="E599" s="174" t="s">
        <v>1069</v>
      </c>
      <c r="F599" s="175" t="s">
        <v>1070</v>
      </c>
      <c r="G599" s="176" t="s">
        <v>478</v>
      </c>
      <c r="H599" s="177">
        <v>10</v>
      </c>
      <c r="I599" s="178"/>
      <c r="J599" s="179">
        <f>ROUND(I599*H599,2)</f>
        <v>0</v>
      </c>
      <c r="K599" s="175" t="s">
        <v>150</v>
      </c>
      <c r="L599" s="180"/>
      <c r="M599" s="181" t="s">
        <v>3</v>
      </c>
      <c r="N599" s="182" t="s">
        <v>50</v>
      </c>
      <c r="P599" s="139">
        <f>O599*H599</f>
        <v>0</v>
      </c>
      <c r="Q599" s="139">
        <v>2.0000000000000001E-4</v>
      </c>
      <c r="R599" s="139">
        <f>Q599*H599</f>
        <v>2E-3</v>
      </c>
      <c r="S599" s="139">
        <v>0</v>
      </c>
      <c r="T599" s="140">
        <f>S599*H599</f>
        <v>0</v>
      </c>
      <c r="AR599" s="141" t="s">
        <v>258</v>
      </c>
      <c r="AT599" s="141" t="s">
        <v>304</v>
      </c>
      <c r="AU599" s="141" t="s">
        <v>89</v>
      </c>
      <c r="AY599" s="18" t="s">
        <v>143</v>
      </c>
      <c r="BE599" s="142">
        <f>IF(N599="základní",J599,0)</f>
        <v>0</v>
      </c>
      <c r="BF599" s="142">
        <f>IF(N599="snížená",J599,0)</f>
        <v>0</v>
      </c>
      <c r="BG599" s="142">
        <f>IF(N599="zákl. přenesená",J599,0)</f>
        <v>0</v>
      </c>
      <c r="BH599" s="142">
        <f>IF(N599="sníž. přenesená",J599,0)</f>
        <v>0</v>
      </c>
      <c r="BI599" s="142">
        <f>IF(N599="nulová",J599,0)</f>
        <v>0</v>
      </c>
      <c r="BJ599" s="18" t="s">
        <v>87</v>
      </c>
      <c r="BK599" s="142">
        <f>ROUND(I599*H599,2)</f>
        <v>0</v>
      </c>
      <c r="BL599" s="18" t="s">
        <v>169</v>
      </c>
      <c r="BM599" s="141" t="s">
        <v>1071</v>
      </c>
    </row>
    <row r="600" spans="2:65" s="1" customFormat="1" ht="16.5" customHeight="1">
      <c r="B600" s="129"/>
      <c r="C600" s="173" t="s">
        <v>1072</v>
      </c>
      <c r="D600" s="173" t="s">
        <v>304</v>
      </c>
      <c r="E600" s="174" t="s">
        <v>1073</v>
      </c>
      <c r="F600" s="175" t="s">
        <v>1074</v>
      </c>
      <c r="G600" s="176" t="s">
        <v>478</v>
      </c>
      <c r="H600" s="177">
        <v>4</v>
      </c>
      <c r="I600" s="178"/>
      <c r="J600" s="179">
        <f>ROUND(I600*H600,2)</f>
        <v>0</v>
      </c>
      <c r="K600" s="175" t="s">
        <v>150</v>
      </c>
      <c r="L600" s="180"/>
      <c r="M600" s="181" t="s">
        <v>3</v>
      </c>
      <c r="N600" s="182" t="s">
        <v>50</v>
      </c>
      <c r="P600" s="139">
        <f>O600*H600</f>
        <v>0</v>
      </c>
      <c r="Q600" s="139">
        <v>1.08E-3</v>
      </c>
      <c r="R600" s="139">
        <f>Q600*H600</f>
        <v>4.3200000000000001E-3</v>
      </c>
      <c r="S600" s="139">
        <v>0</v>
      </c>
      <c r="T600" s="140">
        <f>S600*H600</f>
        <v>0</v>
      </c>
      <c r="AR600" s="141" t="s">
        <v>258</v>
      </c>
      <c r="AT600" s="141" t="s">
        <v>304</v>
      </c>
      <c r="AU600" s="141" t="s">
        <v>89</v>
      </c>
      <c r="AY600" s="18" t="s">
        <v>143</v>
      </c>
      <c r="BE600" s="142">
        <f>IF(N600="základní",J600,0)</f>
        <v>0</v>
      </c>
      <c r="BF600" s="142">
        <f>IF(N600="snížená",J600,0)</f>
        <v>0</v>
      </c>
      <c r="BG600" s="142">
        <f>IF(N600="zákl. přenesená",J600,0)</f>
        <v>0</v>
      </c>
      <c r="BH600" s="142">
        <f>IF(N600="sníž. přenesená",J600,0)</f>
        <v>0</v>
      </c>
      <c r="BI600" s="142">
        <f>IF(N600="nulová",J600,0)</f>
        <v>0</v>
      </c>
      <c r="BJ600" s="18" t="s">
        <v>87</v>
      </c>
      <c r="BK600" s="142">
        <f>ROUND(I600*H600,2)</f>
        <v>0</v>
      </c>
      <c r="BL600" s="18" t="s">
        <v>169</v>
      </c>
      <c r="BM600" s="141" t="s">
        <v>1075</v>
      </c>
    </row>
    <row r="601" spans="2:65" s="1" customFormat="1" ht="24.2" customHeight="1">
      <c r="B601" s="129"/>
      <c r="C601" s="130" t="s">
        <v>1076</v>
      </c>
      <c r="D601" s="130" t="s">
        <v>146</v>
      </c>
      <c r="E601" s="131" t="s">
        <v>1077</v>
      </c>
      <c r="F601" s="132" t="s">
        <v>1078</v>
      </c>
      <c r="G601" s="133" t="s">
        <v>478</v>
      </c>
      <c r="H601" s="134">
        <v>9</v>
      </c>
      <c r="I601" s="135"/>
      <c r="J601" s="136">
        <f>ROUND(I601*H601,2)</f>
        <v>0</v>
      </c>
      <c r="K601" s="132" t="s">
        <v>150</v>
      </c>
      <c r="L601" s="34"/>
      <c r="M601" s="137" t="s">
        <v>3</v>
      </c>
      <c r="N601" s="138" t="s">
        <v>50</v>
      </c>
      <c r="P601" s="139">
        <f>O601*H601</f>
        <v>0</v>
      </c>
      <c r="Q601" s="139">
        <v>0</v>
      </c>
      <c r="R601" s="139">
        <f>Q601*H601</f>
        <v>0</v>
      </c>
      <c r="S601" s="139">
        <v>0</v>
      </c>
      <c r="T601" s="140">
        <f>S601*H601</f>
        <v>0</v>
      </c>
      <c r="AR601" s="141" t="s">
        <v>169</v>
      </c>
      <c r="AT601" s="141" t="s">
        <v>146</v>
      </c>
      <c r="AU601" s="141" t="s">
        <v>89</v>
      </c>
      <c r="AY601" s="18" t="s">
        <v>143</v>
      </c>
      <c r="BE601" s="142">
        <f>IF(N601="základní",J601,0)</f>
        <v>0</v>
      </c>
      <c r="BF601" s="142">
        <f>IF(N601="snížená",J601,0)</f>
        <v>0</v>
      </c>
      <c r="BG601" s="142">
        <f>IF(N601="zákl. přenesená",J601,0)</f>
        <v>0</v>
      </c>
      <c r="BH601" s="142">
        <f>IF(N601="sníž. přenesená",J601,0)</f>
        <v>0</v>
      </c>
      <c r="BI601" s="142">
        <f>IF(N601="nulová",J601,0)</f>
        <v>0</v>
      </c>
      <c r="BJ601" s="18" t="s">
        <v>87</v>
      </c>
      <c r="BK601" s="142">
        <f>ROUND(I601*H601,2)</f>
        <v>0</v>
      </c>
      <c r="BL601" s="18" t="s">
        <v>169</v>
      </c>
      <c r="BM601" s="141" t="s">
        <v>1079</v>
      </c>
    </row>
    <row r="602" spans="2:65" s="1" customFormat="1" ht="11.25">
      <c r="B602" s="34"/>
      <c r="D602" s="143" t="s">
        <v>153</v>
      </c>
      <c r="F602" s="144" t="s">
        <v>1080</v>
      </c>
      <c r="I602" s="145"/>
      <c r="L602" s="34"/>
      <c r="M602" s="146"/>
      <c r="T602" s="55"/>
      <c r="AT602" s="18" t="s">
        <v>153</v>
      </c>
      <c r="AU602" s="18" t="s">
        <v>89</v>
      </c>
    </row>
    <row r="603" spans="2:65" s="12" customFormat="1" ht="11.25">
      <c r="B603" s="153"/>
      <c r="D603" s="147" t="s">
        <v>216</v>
      </c>
      <c r="E603" s="154" t="s">
        <v>3</v>
      </c>
      <c r="F603" s="155" t="s">
        <v>1049</v>
      </c>
      <c r="H603" s="154" t="s">
        <v>3</v>
      </c>
      <c r="I603" s="156"/>
      <c r="L603" s="153"/>
      <c r="M603" s="157"/>
      <c r="T603" s="158"/>
      <c r="AT603" s="154" t="s">
        <v>216</v>
      </c>
      <c r="AU603" s="154" t="s">
        <v>89</v>
      </c>
      <c r="AV603" s="12" t="s">
        <v>87</v>
      </c>
      <c r="AW603" s="12" t="s">
        <v>40</v>
      </c>
      <c r="AX603" s="12" t="s">
        <v>79</v>
      </c>
      <c r="AY603" s="154" t="s">
        <v>143</v>
      </c>
    </row>
    <row r="604" spans="2:65" s="12" customFormat="1" ht="11.25">
      <c r="B604" s="153"/>
      <c r="D604" s="147" t="s">
        <v>216</v>
      </c>
      <c r="E604" s="154" t="s">
        <v>3</v>
      </c>
      <c r="F604" s="155" t="s">
        <v>1081</v>
      </c>
      <c r="H604" s="154" t="s">
        <v>3</v>
      </c>
      <c r="I604" s="156"/>
      <c r="L604" s="153"/>
      <c r="M604" s="157"/>
      <c r="T604" s="158"/>
      <c r="AT604" s="154" t="s">
        <v>216</v>
      </c>
      <c r="AU604" s="154" t="s">
        <v>89</v>
      </c>
      <c r="AV604" s="12" t="s">
        <v>87</v>
      </c>
      <c r="AW604" s="12" t="s">
        <v>40</v>
      </c>
      <c r="AX604" s="12" t="s">
        <v>79</v>
      </c>
      <c r="AY604" s="154" t="s">
        <v>143</v>
      </c>
    </row>
    <row r="605" spans="2:65" s="13" customFormat="1" ht="11.25">
      <c r="B605" s="159"/>
      <c r="D605" s="147" t="s">
        <v>216</v>
      </c>
      <c r="E605" s="160" t="s">
        <v>3</v>
      </c>
      <c r="F605" s="161" t="s">
        <v>894</v>
      </c>
      <c r="H605" s="162">
        <v>9</v>
      </c>
      <c r="I605" s="163"/>
      <c r="L605" s="159"/>
      <c r="M605" s="164"/>
      <c r="T605" s="165"/>
      <c r="AT605" s="160" t="s">
        <v>216</v>
      </c>
      <c r="AU605" s="160" t="s">
        <v>89</v>
      </c>
      <c r="AV605" s="13" t="s">
        <v>89</v>
      </c>
      <c r="AW605" s="13" t="s">
        <v>40</v>
      </c>
      <c r="AX605" s="13" t="s">
        <v>79</v>
      </c>
      <c r="AY605" s="160" t="s">
        <v>143</v>
      </c>
    </row>
    <row r="606" spans="2:65" s="14" customFormat="1" ht="11.25">
      <c r="B606" s="166"/>
      <c r="D606" s="147" t="s">
        <v>216</v>
      </c>
      <c r="E606" s="167" t="s">
        <v>3</v>
      </c>
      <c r="F606" s="168" t="s">
        <v>219</v>
      </c>
      <c r="H606" s="169">
        <v>9</v>
      </c>
      <c r="I606" s="170"/>
      <c r="L606" s="166"/>
      <c r="M606" s="171"/>
      <c r="T606" s="172"/>
      <c r="AT606" s="167" t="s">
        <v>216</v>
      </c>
      <c r="AU606" s="167" t="s">
        <v>89</v>
      </c>
      <c r="AV606" s="14" t="s">
        <v>169</v>
      </c>
      <c r="AW606" s="14" t="s">
        <v>40</v>
      </c>
      <c r="AX606" s="14" t="s">
        <v>87</v>
      </c>
      <c r="AY606" s="167" t="s">
        <v>143</v>
      </c>
    </row>
    <row r="607" spans="2:65" s="1" customFormat="1" ht="16.5" customHeight="1">
      <c r="B607" s="129"/>
      <c r="C607" s="173" t="s">
        <v>1082</v>
      </c>
      <c r="D607" s="173" t="s">
        <v>304</v>
      </c>
      <c r="E607" s="174" t="s">
        <v>1083</v>
      </c>
      <c r="F607" s="175" t="s">
        <v>1084</v>
      </c>
      <c r="G607" s="176" t="s">
        <v>478</v>
      </c>
      <c r="H607" s="177">
        <v>9</v>
      </c>
      <c r="I607" s="178"/>
      <c r="J607" s="179">
        <f>ROUND(I607*H607,2)</f>
        <v>0</v>
      </c>
      <c r="K607" s="175" t="s">
        <v>150</v>
      </c>
      <c r="L607" s="180"/>
      <c r="M607" s="181" t="s">
        <v>3</v>
      </c>
      <c r="N607" s="182" t="s">
        <v>50</v>
      </c>
      <c r="P607" s="139">
        <f>O607*H607</f>
        <v>0</v>
      </c>
      <c r="Q607" s="139">
        <v>5.0000000000000001E-4</v>
      </c>
      <c r="R607" s="139">
        <f>Q607*H607</f>
        <v>4.5000000000000005E-3</v>
      </c>
      <c r="S607" s="139">
        <v>0</v>
      </c>
      <c r="T607" s="140">
        <f>S607*H607</f>
        <v>0</v>
      </c>
      <c r="AR607" s="141" t="s">
        <v>258</v>
      </c>
      <c r="AT607" s="141" t="s">
        <v>304</v>
      </c>
      <c r="AU607" s="141" t="s">
        <v>89</v>
      </c>
      <c r="AY607" s="18" t="s">
        <v>143</v>
      </c>
      <c r="BE607" s="142">
        <f>IF(N607="základní",J607,0)</f>
        <v>0</v>
      </c>
      <c r="BF607" s="142">
        <f>IF(N607="snížená",J607,0)</f>
        <v>0</v>
      </c>
      <c r="BG607" s="142">
        <f>IF(N607="zákl. přenesená",J607,0)</f>
        <v>0</v>
      </c>
      <c r="BH607" s="142">
        <f>IF(N607="sníž. přenesená",J607,0)</f>
        <v>0</v>
      </c>
      <c r="BI607" s="142">
        <f>IF(N607="nulová",J607,0)</f>
        <v>0</v>
      </c>
      <c r="BJ607" s="18" t="s">
        <v>87</v>
      </c>
      <c r="BK607" s="142">
        <f>ROUND(I607*H607,2)</f>
        <v>0</v>
      </c>
      <c r="BL607" s="18" t="s">
        <v>169</v>
      </c>
      <c r="BM607" s="141" t="s">
        <v>1085</v>
      </c>
    </row>
    <row r="608" spans="2:65" s="1" customFormat="1" ht="16.5" customHeight="1">
      <c r="B608" s="129"/>
      <c r="C608" s="130" t="s">
        <v>1086</v>
      </c>
      <c r="D608" s="130" t="s">
        <v>146</v>
      </c>
      <c r="E608" s="131" t="s">
        <v>1087</v>
      </c>
      <c r="F608" s="132" t="s">
        <v>1088</v>
      </c>
      <c r="G608" s="133" t="s">
        <v>478</v>
      </c>
      <c r="H608" s="134">
        <v>12</v>
      </c>
      <c r="I608" s="135"/>
      <c r="J608" s="136">
        <f>ROUND(I608*H608,2)</f>
        <v>0</v>
      </c>
      <c r="K608" s="132" t="s">
        <v>150</v>
      </c>
      <c r="L608" s="34"/>
      <c r="M608" s="137" t="s">
        <v>3</v>
      </c>
      <c r="N608" s="138" t="s">
        <v>50</v>
      </c>
      <c r="P608" s="139">
        <f>O608*H608</f>
        <v>0</v>
      </c>
      <c r="Q608" s="139">
        <v>0.41948000000000002</v>
      </c>
      <c r="R608" s="139">
        <f>Q608*H608</f>
        <v>5.03376</v>
      </c>
      <c r="S608" s="139">
        <v>0</v>
      </c>
      <c r="T608" s="140">
        <f>S608*H608</f>
        <v>0</v>
      </c>
      <c r="AR608" s="141" t="s">
        <v>169</v>
      </c>
      <c r="AT608" s="141" t="s">
        <v>146</v>
      </c>
      <c r="AU608" s="141" t="s">
        <v>89</v>
      </c>
      <c r="AY608" s="18" t="s">
        <v>143</v>
      </c>
      <c r="BE608" s="142">
        <f>IF(N608="základní",J608,0)</f>
        <v>0</v>
      </c>
      <c r="BF608" s="142">
        <f>IF(N608="snížená",J608,0)</f>
        <v>0</v>
      </c>
      <c r="BG608" s="142">
        <f>IF(N608="zákl. přenesená",J608,0)</f>
        <v>0</v>
      </c>
      <c r="BH608" s="142">
        <f>IF(N608="sníž. přenesená",J608,0)</f>
        <v>0</v>
      </c>
      <c r="BI608" s="142">
        <f>IF(N608="nulová",J608,0)</f>
        <v>0</v>
      </c>
      <c r="BJ608" s="18" t="s">
        <v>87</v>
      </c>
      <c r="BK608" s="142">
        <f>ROUND(I608*H608,2)</f>
        <v>0</v>
      </c>
      <c r="BL608" s="18" t="s">
        <v>169</v>
      </c>
      <c r="BM608" s="141" t="s">
        <v>1089</v>
      </c>
    </row>
    <row r="609" spans="2:51" s="1" customFormat="1" ht="11.25">
      <c r="B609" s="34"/>
      <c r="D609" s="143" t="s">
        <v>153</v>
      </c>
      <c r="F609" s="144" t="s">
        <v>1090</v>
      </c>
      <c r="I609" s="145"/>
      <c r="L609" s="34"/>
      <c r="M609" s="146"/>
      <c r="T609" s="55"/>
      <c r="AT609" s="18" t="s">
        <v>153</v>
      </c>
      <c r="AU609" s="18" t="s">
        <v>89</v>
      </c>
    </row>
    <row r="610" spans="2:51" s="1" customFormat="1" ht="19.5">
      <c r="B610" s="34"/>
      <c r="D610" s="147" t="s">
        <v>165</v>
      </c>
      <c r="F610" s="148" t="s">
        <v>851</v>
      </c>
      <c r="I610" s="145"/>
      <c r="L610" s="34"/>
      <c r="M610" s="146"/>
      <c r="T610" s="55"/>
      <c r="AT610" s="18" t="s">
        <v>165</v>
      </c>
      <c r="AU610" s="18" t="s">
        <v>89</v>
      </c>
    </row>
    <row r="611" spans="2:51" s="12" customFormat="1" ht="11.25">
      <c r="B611" s="153"/>
      <c r="D611" s="147" t="s">
        <v>216</v>
      </c>
      <c r="E611" s="154" t="s">
        <v>3</v>
      </c>
      <c r="F611" s="155" t="s">
        <v>852</v>
      </c>
      <c r="H611" s="154" t="s">
        <v>3</v>
      </c>
      <c r="I611" s="156"/>
      <c r="L611" s="153"/>
      <c r="M611" s="157"/>
      <c r="T611" s="158"/>
      <c r="AT611" s="154" t="s">
        <v>216</v>
      </c>
      <c r="AU611" s="154" t="s">
        <v>89</v>
      </c>
      <c r="AV611" s="12" t="s">
        <v>87</v>
      </c>
      <c r="AW611" s="12" t="s">
        <v>40</v>
      </c>
      <c r="AX611" s="12" t="s">
        <v>79</v>
      </c>
      <c r="AY611" s="154" t="s">
        <v>143</v>
      </c>
    </row>
    <row r="612" spans="2:51" s="13" customFormat="1" ht="11.25">
      <c r="B612" s="159"/>
      <c r="D612" s="147" t="s">
        <v>216</v>
      </c>
      <c r="E612" s="160" t="s">
        <v>3</v>
      </c>
      <c r="F612" s="161" t="s">
        <v>855</v>
      </c>
      <c r="H612" s="162">
        <v>1</v>
      </c>
      <c r="I612" s="163"/>
      <c r="L612" s="159"/>
      <c r="M612" s="164"/>
      <c r="T612" s="165"/>
      <c r="AT612" s="160" t="s">
        <v>216</v>
      </c>
      <c r="AU612" s="160" t="s">
        <v>89</v>
      </c>
      <c r="AV612" s="13" t="s">
        <v>89</v>
      </c>
      <c r="AW612" s="13" t="s">
        <v>40</v>
      </c>
      <c r="AX612" s="13" t="s">
        <v>79</v>
      </c>
      <c r="AY612" s="160" t="s">
        <v>143</v>
      </c>
    </row>
    <row r="613" spans="2:51" s="13" customFormat="1" ht="11.25">
      <c r="B613" s="159"/>
      <c r="D613" s="147" t="s">
        <v>216</v>
      </c>
      <c r="E613" s="160" t="s">
        <v>3</v>
      </c>
      <c r="F613" s="161" t="s">
        <v>925</v>
      </c>
      <c r="H613" s="162">
        <v>1</v>
      </c>
      <c r="I613" s="163"/>
      <c r="L613" s="159"/>
      <c r="M613" s="164"/>
      <c r="T613" s="165"/>
      <c r="AT613" s="160" t="s">
        <v>216</v>
      </c>
      <c r="AU613" s="160" t="s">
        <v>89</v>
      </c>
      <c r="AV613" s="13" t="s">
        <v>89</v>
      </c>
      <c r="AW613" s="13" t="s">
        <v>40</v>
      </c>
      <c r="AX613" s="13" t="s">
        <v>79</v>
      </c>
      <c r="AY613" s="160" t="s">
        <v>143</v>
      </c>
    </row>
    <row r="614" spans="2:51" s="13" customFormat="1" ht="11.25">
      <c r="B614" s="159"/>
      <c r="D614" s="147" t="s">
        <v>216</v>
      </c>
      <c r="E614" s="160" t="s">
        <v>3</v>
      </c>
      <c r="F614" s="161" t="s">
        <v>926</v>
      </c>
      <c r="H614" s="162">
        <v>1</v>
      </c>
      <c r="I614" s="163"/>
      <c r="L614" s="159"/>
      <c r="M614" s="164"/>
      <c r="T614" s="165"/>
      <c r="AT614" s="160" t="s">
        <v>216</v>
      </c>
      <c r="AU614" s="160" t="s">
        <v>89</v>
      </c>
      <c r="AV614" s="13" t="s">
        <v>89</v>
      </c>
      <c r="AW614" s="13" t="s">
        <v>40</v>
      </c>
      <c r="AX614" s="13" t="s">
        <v>79</v>
      </c>
      <c r="AY614" s="160" t="s">
        <v>143</v>
      </c>
    </row>
    <row r="615" spans="2:51" s="13" customFormat="1" ht="11.25">
      <c r="B615" s="159"/>
      <c r="D615" s="147" t="s">
        <v>216</v>
      </c>
      <c r="E615" s="160" t="s">
        <v>3</v>
      </c>
      <c r="F615" s="161" t="s">
        <v>927</v>
      </c>
      <c r="H615" s="162">
        <v>1</v>
      </c>
      <c r="I615" s="163"/>
      <c r="L615" s="159"/>
      <c r="M615" s="164"/>
      <c r="T615" s="165"/>
      <c r="AT615" s="160" t="s">
        <v>216</v>
      </c>
      <c r="AU615" s="160" t="s">
        <v>89</v>
      </c>
      <c r="AV615" s="13" t="s">
        <v>89</v>
      </c>
      <c r="AW615" s="13" t="s">
        <v>40</v>
      </c>
      <c r="AX615" s="13" t="s">
        <v>79</v>
      </c>
      <c r="AY615" s="160" t="s">
        <v>143</v>
      </c>
    </row>
    <row r="616" spans="2:51" s="13" customFormat="1" ht="11.25">
      <c r="B616" s="159"/>
      <c r="D616" s="147" t="s">
        <v>216</v>
      </c>
      <c r="E616" s="160" t="s">
        <v>3</v>
      </c>
      <c r="F616" s="161" t="s">
        <v>864</v>
      </c>
      <c r="H616" s="162">
        <v>1</v>
      </c>
      <c r="I616" s="163"/>
      <c r="L616" s="159"/>
      <c r="M616" s="164"/>
      <c r="T616" s="165"/>
      <c r="AT616" s="160" t="s">
        <v>216</v>
      </c>
      <c r="AU616" s="160" t="s">
        <v>89</v>
      </c>
      <c r="AV616" s="13" t="s">
        <v>89</v>
      </c>
      <c r="AW616" s="13" t="s">
        <v>40</v>
      </c>
      <c r="AX616" s="13" t="s">
        <v>79</v>
      </c>
      <c r="AY616" s="160" t="s">
        <v>143</v>
      </c>
    </row>
    <row r="617" spans="2:51" s="13" customFormat="1" ht="11.25">
      <c r="B617" s="159"/>
      <c r="D617" s="147" t="s">
        <v>216</v>
      </c>
      <c r="E617" s="160" t="s">
        <v>3</v>
      </c>
      <c r="F617" s="161" t="s">
        <v>856</v>
      </c>
      <c r="H617" s="162">
        <v>1</v>
      </c>
      <c r="I617" s="163"/>
      <c r="L617" s="159"/>
      <c r="M617" s="164"/>
      <c r="T617" s="165"/>
      <c r="AT617" s="160" t="s">
        <v>216</v>
      </c>
      <c r="AU617" s="160" t="s">
        <v>89</v>
      </c>
      <c r="AV617" s="13" t="s">
        <v>89</v>
      </c>
      <c r="AW617" s="13" t="s">
        <v>40</v>
      </c>
      <c r="AX617" s="13" t="s">
        <v>79</v>
      </c>
      <c r="AY617" s="160" t="s">
        <v>143</v>
      </c>
    </row>
    <row r="618" spans="2:51" s="13" customFormat="1" ht="11.25">
      <c r="B618" s="159"/>
      <c r="D618" s="147" t="s">
        <v>216</v>
      </c>
      <c r="E618" s="160" t="s">
        <v>3</v>
      </c>
      <c r="F618" s="161" t="s">
        <v>857</v>
      </c>
      <c r="H618" s="162">
        <v>1</v>
      </c>
      <c r="I618" s="163"/>
      <c r="L618" s="159"/>
      <c r="M618" s="164"/>
      <c r="T618" s="165"/>
      <c r="AT618" s="160" t="s">
        <v>216</v>
      </c>
      <c r="AU618" s="160" t="s">
        <v>89</v>
      </c>
      <c r="AV618" s="13" t="s">
        <v>89</v>
      </c>
      <c r="AW618" s="13" t="s">
        <v>40</v>
      </c>
      <c r="AX618" s="13" t="s">
        <v>79</v>
      </c>
      <c r="AY618" s="160" t="s">
        <v>143</v>
      </c>
    </row>
    <row r="619" spans="2:51" s="13" customFormat="1" ht="11.25">
      <c r="B619" s="159"/>
      <c r="D619" s="147" t="s">
        <v>216</v>
      </c>
      <c r="E619" s="160" t="s">
        <v>3</v>
      </c>
      <c r="F619" s="161" t="s">
        <v>928</v>
      </c>
      <c r="H619" s="162">
        <v>1</v>
      </c>
      <c r="I619" s="163"/>
      <c r="L619" s="159"/>
      <c r="M619" s="164"/>
      <c r="T619" s="165"/>
      <c r="AT619" s="160" t="s">
        <v>216</v>
      </c>
      <c r="AU619" s="160" t="s">
        <v>89</v>
      </c>
      <c r="AV619" s="13" t="s">
        <v>89</v>
      </c>
      <c r="AW619" s="13" t="s">
        <v>40</v>
      </c>
      <c r="AX619" s="13" t="s">
        <v>79</v>
      </c>
      <c r="AY619" s="160" t="s">
        <v>143</v>
      </c>
    </row>
    <row r="620" spans="2:51" s="13" customFormat="1" ht="11.25">
      <c r="B620" s="159"/>
      <c r="D620" s="147" t="s">
        <v>216</v>
      </c>
      <c r="E620" s="160" t="s">
        <v>3</v>
      </c>
      <c r="F620" s="161" t="s">
        <v>929</v>
      </c>
      <c r="H620" s="162">
        <v>1</v>
      </c>
      <c r="I620" s="163"/>
      <c r="L620" s="159"/>
      <c r="M620" s="164"/>
      <c r="T620" s="165"/>
      <c r="AT620" s="160" t="s">
        <v>216</v>
      </c>
      <c r="AU620" s="160" t="s">
        <v>89</v>
      </c>
      <c r="AV620" s="13" t="s">
        <v>89</v>
      </c>
      <c r="AW620" s="13" t="s">
        <v>40</v>
      </c>
      <c r="AX620" s="13" t="s">
        <v>79</v>
      </c>
      <c r="AY620" s="160" t="s">
        <v>143</v>
      </c>
    </row>
    <row r="621" spans="2:51" s="13" customFormat="1" ht="11.25">
      <c r="B621" s="159"/>
      <c r="D621" s="147" t="s">
        <v>216</v>
      </c>
      <c r="E621" s="160" t="s">
        <v>3</v>
      </c>
      <c r="F621" s="161" t="s">
        <v>865</v>
      </c>
      <c r="H621" s="162">
        <v>1</v>
      </c>
      <c r="I621" s="163"/>
      <c r="L621" s="159"/>
      <c r="M621" s="164"/>
      <c r="T621" s="165"/>
      <c r="AT621" s="160" t="s">
        <v>216</v>
      </c>
      <c r="AU621" s="160" t="s">
        <v>89</v>
      </c>
      <c r="AV621" s="13" t="s">
        <v>89</v>
      </c>
      <c r="AW621" s="13" t="s">
        <v>40</v>
      </c>
      <c r="AX621" s="13" t="s">
        <v>79</v>
      </c>
      <c r="AY621" s="160" t="s">
        <v>143</v>
      </c>
    </row>
    <row r="622" spans="2:51" s="13" customFormat="1" ht="11.25">
      <c r="B622" s="159"/>
      <c r="D622" s="147" t="s">
        <v>216</v>
      </c>
      <c r="E622" s="160" t="s">
        <v>3</v>
      </c>
      <c r="F622" s="161" t="s">
        <v>905</v>
      </c>
      <c r="H622" s="162">
        <v>1</v>
      </c>
      <c r="I622" s="163"/>
      <c r="L622" s="159"/>
      <c r="M622" s="164"/>
      <c r="T622" s="165"/>
      <c r="AT622" s="160" t="s">
        <v>216</v>
      </c>
      <c r="AU622" s="160" t="s">
        <v>89</v>
      </c>
      <c r="AV622" s="13" t="s">
        <v>89</v>
      </c>
      <c r="AW622" s="13" t="s">
        <v>40</v>
      </c>
      <c r="AX622" s="13" t="s">
        <v>79</v>
      </c>
      <c r="AY622" s="160" t="s">
        <v>143</v>
      </c>
    </row>
    <row r="623" spans="2:51" s="13" customFormat="1" ht="11.25">
      <c r="B623" s="159"/>
      <c r="D623" s="147" t="s">
        <v>216</v>
      </c>
      <c r="E623" s="160" t="s">
        <v>3</v>
      </c>
      <c r="F623" s="161" t="s">
        <v>863</v>
      </c>
      <c r="H623" s="162">
        <v>1</v>
      </c>
      <c r="I623" s="163"/>
      <c r="L623" s="159"/>
      <c r="M623" s="164"/>
      <c r="T623" s="165"/>
      <c r="AT623" s="160" t="s">
        <v>216</v>
      </c>
      <c r="AU623" s="160" t="s">
        <v>89</v>
      </c>
      <c r="AV623" s="13" t="s">
        <v>89</v>
      </c>
      <c r="AW623" s="13" t="s">
        <v>40</v>
      </c>
      <c r="AX623" s="13" t="s">
        <v>79</v>
      </c>
      <c r="AY623" s="160" t="s">
        <v>143</v>
      </c>
    </row>
    <row r="624" spans="2:51" s="14" customFormat="1" ht="11.25">
      <c r="B624" s="166"/>
      <c r="D624" s="147" t="s">
        <v>216</v>
      </c>
      <c r="E624" s="167" t="s">
        <v>3</v>
      </c>
      <c r="F624" s="168" t="s">
        <v>219</v>
      </c>
      <c r="H624" s="169">
        <v>12</v>
      </c>
      <c r="I624" s="170"/>
      <c r="L624" s="166"/>
      <c r="M624" s="171"/>
      <c r="T624" s="172"/>
      <c r="AT624" s="167" t="s">
        <v>216</v>
      </c>
      <c r="AU624" s="167" t="s">
        <v>89</v>
      </c>
      <c r="AV624" s="14" t="s">
        <v>169</v>
      </c>
      <c r="AW624" s="14" t="s">
        <v>40</v>
      </c>
      <c r="AX624" s="14" t="s">
        <v>87</v>
      </c>
      <c r="AY624" s="167" t="s">
        <v>143</v>
      </c>
    </row>
    <row r="625" spans="2:65" s="1" customFormat="1" ht="16.5" customHeight="1">
      <c r="B625" s="129"/>
      <c r="C625" s="173" t="s">
        <v>1091</v>
      </c>
      <c r="D625" s="173" t="s">
        <v>304</v>
      </c>
      <c r="E625" s="174" t="s">
        <v>1092</v>
      </c>
      <c r="F625" s="175" t="s">
        <v>1093</v>
      </c>
      <c r="G625" s="176" t="s">
        <v>478</v>
      </c>
      <c r="H625" s="177">
        <v>12</v>
      </c>
      <c r="I625" s="178"/>
      <c r="J625" s="179">
        <f>ROUND(I625*H625,2)</f>
        <v>0</v>
      </c>
      <c r="K625" s="175" t="s">
        <v>150</v>
      </c>
      <c r="L625" s="180"/>
      <c r="M625" s="181" t="s">
        <v>3</v>
      </c>
      <c r="N625" s="182" t="s">
        <v>50</v>
      </c>
      <c r="P625" s="139">
        <f>O625*H625</f>
        <v>0</v>
      </c>
      <c r="Q625" s="139">
        <v>2.1</v>
      </c>
      <c r="R625" s="139">
        <f>Q625*H625</f>
        <v>25.200000000000003</v>
      </c>
      <c r="S625" s="139">
        <v>0</v>
      </c>
      <c r="T625" s="140">
        <f>S625*H625</f>
        <v>0</v>
      </c>
      <c r="AR625" s="141" t="s">
        <v>258</v>
      </c>
      <c r="AT625" s="141" t="s">
        <v>304</v>
      </c>
      <c r="AU625" s="141" t="s">
        <v>89</v>
      </c>
      <c r="AY625" s="18" t="s">
        <v>143</v>
      </c>
      <c r="BE625" s="142">
        <f>IF(N625="základní",J625,0)</f>
        <v>0</v>
      </c>
      <c r="BF625" s="142">
        <f>IF(N625="snížená",J625,0)</f>
        <v>0</v>
      </c>
      <c r="BG625" s="142">
        <f>IF(N625="zákl. přenesená",J625,0)</f>
        <v>0</v>
      </c>
      <c r="BH625" s="142">
        <f>IF(N625="sníž. přenesená",J625,0)</f>
        <v>0</v>
      </c>
      <c r="BI625" s="142">
        <f>IF(N625="nulová",J625,0)</f>
        <v>0</v>
      </c>
      <c r="BJ625" s="18" t="s">
        <v>87</v>
      </c>
      <c r="BK625" s="142">
        <f>ROUND(I625*H625,2)</f>
        <v>0</v>
      </c>
      <c r="BL625" s="18" t="s">
        <v>169</v>
      </c>
      <c r="BM625" s="141" t="s">
        <v>1094</v>
      </c>
    </row>
    <row r="626" spans="2:65" s="1" customFormat="1" ht="29.25">
      <c r="B626" s="34"/>
      <c r="D626" s="147" t="s">
        <v>165</v>
      </c>
      <c r="F626" s="148" t="s">
        <v>1095</v>
      </c>
      <c r="I626" s="145"/>
      <c r="L626" s="34"/>
      <c r="M626" s="146"/>
      <c r="T626" s="55"/>
      <c r="AT626" s="18" t="s">
        <v>165</v>
      </c>
      <c r="AU626" s="18" t="s">
        <v>89</v>
      </c>
    </row>
    <row r="627" spans="2:65" s="1" customFormat="1" ht="16.5" customHeight="1">
      <c r="B627" s="129"/>
      <c r="C627" s="173" t="s">
        <v>1096</v>
      </c>
      <c r="D627" s="173" t="s">
        <v>304</v>
      </c>
      <c r="E627" s="174" t="s">
        <v>889</v>
      </c>
      <c r="F627" s="175" t="s">
        <v>890</v>
      </c>
      <c r="G627" s="176" t="s">
        <v>478</v>
      </c>
      <c r="H627" s="177">
        <v>12</v>
      </c>
      <c r="I627" s="178"/>
      <c r="J627" s="179">
        <f>ROUND(I627*H627,2)</f>
        <v>0</v>
      </c>
      <c r="K627" s="175" t="s">
        <v>150</v>
      </c>
      <c r="L627" s="180"/>
      <c r="M627" s="181" t="s">
        <v>3</v>
      </c>
      <c r="N627" s="182" t="s">
        <v>50</v>
      </c>
      <c r="P627" s="139">
        <f>O627*H627</f>
        <v>0</v>
      </c>
      <c r="Q627" s="139">
        <v>2E-3</v>
      </c>
      <c r="R627" s="139">
        <f>Q627*H627</f>
        <v>2.4E-2</v>
      </c>
      <c r="S627" s="139">
        <v>0</v>
      </c>
      <c r="T627" s="140">
        <f>S627*H627</f>
        <v>0</v>
      </c>
      <c r="AR627" s="141" t="s">
        <v>258</v>
      </c>
      <c r="AT627" s="141" t="s">
        <v>304</v>
      </c>
      <c r="AU627" s="141" t="s">
        <v>89</v>
      </c>
      <c r="AY627" s="18" t="s">
        <v>143</v>
      </c>
      <c r="BE627" s="142">
        <f>IF(N627="základní",J627,0)</f>
        <v>0</v>
      </c>
      <c r="BF627" s="142">
        <f>IF(N627="snížená",J627,0)</f>
        <v>0</v>
      </c>
      <c r="BG627" s="142">
        <f>IF(N627="zákl. přenesená",J627,0)</f>
        <v>0</v>
      </c>
      <c r="BH627" s="142">
        <f>IF(N627="sníž. přenesená",J627,0)</f>
        <v>0</v>
      </c>
      <c r="BI627" s="142">
        <f>IF(N627="nulová",J627,0)</f>
        <v>0</v>
      </c>
      <c r="BJ627" s="18" t="s">
        <v>87</v>
      </c>
      <c r="BK627" s="142">
        <f>ROUND(I627*H627,2)</f>
        <v>0</v>
      </c>
      <c r="BL627" s="18" t="s">
        <v>169</v>
      </c>
      <c r="BM627" s="141" t="s">
        <v>1097</v>
      </c>
    </row>
    <row r="628" spans="2:65" s="1" customFormat="1" ht="19.5">
      <c r="B628" s="34"/>
      <c r="D628" s="147" t="s">
        <v>165</v>
      </c>
      <c r="F628" s="148" t="s">
        <v>892</v>
      </c>
      <c r="I628" s="145"/>
      <c r="L628" s="34"/>
      <c r="M628" s="146"/>
      <c r="T628" s="55"/>
      <c r="AT628" s="18" t="s">
        <v>165</v>
      </c>
      <c r="AU628" s="18" t="s">
        <v>89</v>
      </c>
    </row>
    <row r="629" spans="2:65" s="12" customFormat="1" ht="11.25">
      <c r="B629" s="153"/>
      <c r="D629" s="147" t="s">
        <v>216</v>
      </c>
      <c r="E629" s="154" t="s">
        <v>3</v>
      </c>
      <c r="F629" s="155" t="s">
        <v>1098</v>
      </c>
      <c r="H629" s="154" t="s">
        <v>3</v>
      </c>
      <c r="I629" s="156"/>
      <c r="L629" s="153"/>
      <c r="M629" s="157"/>
      <c r="T629" s="158"/>
      <c r="AT629" s="154" t="s">
        <v>216</v>
      </c>
      <c r="AU629" s="154" t="s">
        <v>89</v>
      </c>
      <c r="AV629" s="12" t="s">
        <v>87</v>
      </c>
      <c r="AW629" s="12" t="s">
        <v>40</v>
      </c>
      <c r="AX629" s="12" t="s">
        <v>79</v>
      </c>
      <c r="AY629" s="154" t="s">
        <v>143</v>
      </c>
    </row>
    <row r="630" spans="2:65" s="13" customFormat="1" ht="11.25">
      <c r="B630" s="159"/>
      <c r="D630" s="147" t="s">
        <v>216</v>
      </c>
      <c r="E630" s="160" t="s">
        <v>3</v>
      </c>
      <c r="F630" s="161" t="s">
        <v>918</v>
      </c>
      <c r="H630" s="162">
        <v>12</v>
      </c>
      <c r="I630" s="163"/>
      <c r="L630" s="159"/>
      <c r="M630" s="164"/>
      <c r="T630" s="165"/>
      <c r="AT630" s="160" t="s">
        <v>216</v>
      </c>
      <c r="AU630" s="160" t="s">
        <v>89</v>
      </c>
      <c r="AV630" s="13" t="s">
        <v>89</v>
      </c>
      <c r="AW630" s="13" t="s">
        <v>40</v>
      </c>
      <c r="AX630" s="13" t="s">
        <v>79</v>
      </c>
      <c r="AY630" s="160" t="s">
        <v>143</v>
      </c>
    </row>
    <row r="631" spans="2:65" s="14" customFormat="1" ht="11.25">
      <c r="B631" s="166"/>
      <c r="D631" s="147" t="s">
        <v>216</v>
      </c>
      <c r="E631" s="167" t="s">
        <v>3</v>
      </c>
      <c r="F631" s="168" t="s">
        <v>219</v>
      </c>
      <c r="H631" s="169">
        <v>12</v>
      </c>
      <c r="I631" s="170"/>
      <c r="L631" s="166"/>
      <c r="M631" s="171"/>
      <c r="T631" s="172"/>
      <c r="AT631" s="167" t="s">
        <v>216</v>
      </c>
      <c r="AU631" s="167" t="s">
        <v>89</v>
      </c>
      <c r="AV631" s="14" t="s">
        <v>169</v>
      </c>
      <c r="AW631" s="14" t="s">
        <v>40</v>
      </c>
      <c r="AX631" s="14" t="s">
        <v>87</v>
      </c>
      <c r="AY631" s="167" t="s">
        <v>143</v>
      </c>
    </row>
    <row r="632" spans="2:65" s="1" customFormat="1" ht="16.5" customHeight="1">
      <c r="B632" s="129"/>
      <c r="C632" s="130" t="s">
        <v>1099</v>
      </c>
      <c r="D632" s="130" t="s">
        <v>146</v>
      </c>
      <c r="E632" s="131" t="s">
        <v>1100</v>
      </c>
      <c r="F632" s="132" t="s">
        <v>1101</v>
      </c>
      <c r="G632" s="133" t="s">
        <v>478</v>
      </c>
      <c r="H632" s="134">
        <v>3</v>
      </c>
      <c r="I632" s="135"/>
      <c r="J632" s="136">
        <f>ROUND(I632*H632,2)</f>
        <v>0</v>
      </c>
      <c r="K632" s="132" t="s">
        <v>150</v>
      </c>
      <c r="L632" s="34"/>
      <c r="M632" s="137" t="s">
        <v>3</v>
      </c>
      <c r="N632" s="138" t="s">
        <v>50</v>
      </c>
      <c r="P632" s="139">
        <f>O632*H632</f>
        <v>0</v>
      </c>
      <c r="Q632" s="139">
        <v>9.8899999999999995E-3</v>
      </c>
      <c r="R632" s="139">
        <f>Q632*H632</f>
        <v>2.9669999999999998E-2</v>
      </c>
      <c r="S632" s="139">
        <v>0</v>
      </c>
      <c r="T632" s="140">
        <f>S632*H632</f>
        <v>0</v>
      </c>
      <c r="AR632" s="141" t="s">
        <v>169</v>
      </c>
      <c r="AT632" s="141" t="s">
        <v>146</v>
      </c>
      <c r="AU632" s="141" t="s">
        <v>89</v>
      </c>
      <c r="AY632" s="18" t="s">
        <v>143</v>
      </c>
      <c r="BE632" s="142">
        <f>IF(N632="základní",J632,0)</f>
        <v>0</v>
      </c>
      <c r="BF632" s="142">
        <f>IF(N632="snížená",J632,0)</f>
        <v>0</v>
      </c>
      <c r="BG632" s="142">
        <f>IF(N632="zákl. přenesená",J632,0)</f>
        <v>0</v>
      </c>
      <c r="BH632" s="142">
        <f>IF(N632="sníž. přenesená",J632,0)</f>
        <v>0</v>
      </c>
      <c r="BI632" s="142">
        <f>IF(N632="nulová",J632,0)</f>
        <v>0</v>
      </c>
      <c r="BJ632" s="18" t="s">
        <v>87</v>
      </c>
      <c r="BK632" s="142">
        <f>ROUND(I632*H632,2)</f>
        <v>0</v>
      </c>
      <c r="BL632" s="18" t="s">
        <v>169</v>
      </c>
      <c r="BM632" s="141" t="s">
        <v>1102</v>
      </c>
    </row>
    <row r="633" spans="2:65" s="1" customFormat="1" ht="11.25">
      <c r="B633" s="34"/>
      <c r="D633" s="143" t="s">
        <v>153</v>
      </c>
      <c r="F633" s="144" t="s">
        <v>1103</v>
      </c>
      <c r="I633" s="145"/>
      <c r="L633" s="34"/>
      <c r="M633" s="146"/>
      <c r="T633" s="55"/>
      <c r="AT633" s="18" t="s">
        <v>153</v>
      </c>
      <c r="AU633" s="18" t="s">
        <v>89</v>
      </c>
    </row>
    <row r="634" spans="2:65" s="1" customFormat="1" ht="19.5">
      <c r="B634" s="34"/>
      <c r="D634" s="147" t="s">
        <v>165</v>
      </c>
      <c r="F634" s="148" t="s">
        <v>851</v>
      </c>
      <c r="I634" s="145"/>
      <c r="L634" s="34"/>
      <c r="M634" s="146"/>
      <c r="T634" s="55"/>
      <c r="AT634" s="18" t="s">
        <v>165</v>
      </c>
      <c r="AU634" s="18" t="s">
        <v>89</v>
      </c>
    </row>
    <row r="635" spans="2:65" s="12" customFormat="1" ht="11.25">
      <c r="B635" s="153"/>
      <c r="D635" s="147" t="s">
        <v>216</v>
      </c>
      <c r="E635" s="154" t="s">
        <v>3</v>
      </c>
      <c r="F635" s="155" t="s">
        <v>852</v>
      </c>
      <c r="H635" s="154" t="s">
        <v>3</v>
      </c>
      <c r="I635" s="156"/>
      <c r="L635" s="153"/>
      <c r="M635" s="157"/>
      <c r="T635" s="158"/>
      <c r="AT635" s="154" t="s">
        <v>216</v>
      </c>
      <c r="AU635" s="154" t="s">
        <v>89</v>
      </c>
      <c r="AV635" s="12" t="s">
        <v>87</v>
      </c>
      <c r="AW635" s="12" t="s">
        <v>40</v>
      </c>
      <c r="AX635" s="12" t="s">
        <v>79</v>
      </c>
      <c r="AY635" s="154" t="s">
        <v>143</v>
      </c>
    </row>
    <row r="636" spans="2:65" s="13" customFormat="1" ht="11.25">
      <c r="B636" s="159"/>
      <c r="D636" s="147" t="s">
        <v>216</v>
      </c>
      <c r="E636" s="160" t="s">
        <v>3</v>
      </c>
      <c r="F636" s="161" t="s">
        <v>865</v>
      </c>
      <c r="H636" s="162">
        <v>1</v>
      </c>
      <c r="I636" s="163"/>
      <c r="L636" s="159"/>
      <c r="M636" s="164"/>
      <c r="T636" s="165"/>
      <c r="AT636" s="160" t="s">
        <v>216</v>
      </c>
      <c r="AU636" s="160" t="s">
        <v>89</v>
      </c>
      <c r="AV636" s="13" t="s">
        <v>89</v>
      </c>
      <c r="AW636" s="13" t="s">
        <v>40</v>
      </c>
      <c r="AX636" s="13" t="s">
        <v>79</v>
      </c>
      <c r="AY636" s="160" t="s">
        <v>143</v>
      </c>
    </row>
    <row r="637" spans="2:65" s="13" customFormat="1" ht="11.25">
      <c r="B637" s="159"/>
      <c r="D637" s="147" t="s">
        <v>216</v>
      </c>
      <c r="E637" s="160" t="s">
        <v>3</v>
      </c>
      <c r="F637" s="161" t="s">
        <v>905</v>
      </c>
      <c r="H637" s="162">
        <v>1</v>
      </c>
      <c r="I637" s="163"/>
      <c r="L637" s="159"/>
      <c r="M637" s="164"/>
      <c r="T637" s="165"/>
      <c r="AT637" s="160" t="s">
        <v>216</v>
      </c>
      <c r="AU637" s="160" t="s">
        <v>89</v>
      </c>
      <c r="AV637" s="13" t="s">
        <v>89</v>
      </c>
      <c r="AW637" s="13" t="s">
        <v>40</v>
      </c>
      <c r="AX637" s="13" t="s">
        <v>79</v>
      </c>
      <c r="AY637" s="160" t="s">
        <v>143</v>
      </c>
    </row>
    <row r="638" spans="2:65" s="13" customFormat="1" ht="11.25">
      <c r="B638" s="159"/>
      <c r="D638" s="147" t="s">
        <v>216</v>
      </c>
      <c r="E638" s="160" t="s">
        <v>3</v>
      </c>
      <c r="F638" s="161" t="s">
        <v>863</v>
      </c>
      <c r="H638" s="162">
        <v>1</v>
      </c>
      <c r="I638" s="163"/>
      <c r="L638" s="159"/>
      <c r="M638" s="164"/>
      <c r="T638" s="165"/>
      <c r="AT638" s="160" t="s">
        <v>216</v>
      </c>
      <c r="AU638" s="160" t="s">
        <v>89</v>
      </c>
      <c r="AV638" s="13" t="s">
        <v>89</v>
      </c>
      <c r="AW638" s="13" t="s">
        <v>40</v>
      </c>
      <c r="AX638" s="13" t="s">
        <v>79</v>
      </c>
      <c r="AY638" s="160" t="s">
        <v>143</v>
      </c>
    </row>
    <row r="639" spans="2:65" s="14" customFormat="1" ht="11.25">
      <c r="B639" s="166"/>
      <c r="D639" s="147" t="s">
        <v>216</v>
      </c>
      <c r="E639" s="167" t="s">
        <v>3</v>
      </c>
      <c r="F639" s="168" t="s">
        <v>219</v>
      </c>
      <c r="H639" s="169">
        <v>3</v>
      </c>
      <c r="I639" s="170"/>
      <c r="L639" s="166"/>
      <c r="M639" s="171"/>
      <c r="T639" s="172"/>
      <c r="AT639" s="167" t="s">
        <v>216</v>
      </c>
      <c r="AU639" s="167" t="s">
        <v>89</v>
      </c>
      <c r="AV639" s="14" t="s">
        <v>169</v>
      </c>
      <c r="AW639" s="14" t="s">
        <v>40</v>
      </c>
      <c r="AX639" s="14" t="s">
        <v>87</v>
      </c>
      <c r="AY639" s="167" t="s">
        <v>143</v>
      </c>
    </row>
    <row r="640" spans="2:65" s="1" customFormat="1" ht="16.5" customHeight="1">
      <c r="B640" s="129"/>
      <c r="C640" s="173" t="s">
        <v>1104</v>
      </c>
      <c r="D640" s="173" t="s">
        <v>304</v>
      </c>
      <c r="E640" s="174" t="s">
        <v>1105</v>
      </c>
      <c r="F640" s="175" t="s">
        <v>1106</v>
      </c>
      <c r="G640" s="176" t="s">
        <v>478</v>
      </c>
      <c r="H640" s="177">
        <v>3</v>
      </c>
      <c r="I640" s="178"/>
      <c r="J640" s="179">
        <f>ROUND(I640*H640,2)</f>
        <v>0</v>
      </c>
      <c r="K640" s="175" t="s">
        <v>150</v>
      </c>
      <c r="L640" s="180"/>
      <c r="M640" s="181" t="s">
        <v>3</v>
      </c>
      <c r="N640" s="182" t="s">
        <v>50</v>
      </c>
      <c r="P640" s="139">
        <f>O640*H640</f>
        <v>0</v>
      </c>
      <c r="Q640" s="139">
        <v>0.26200000000000001</v>
      </c>
      <c r="R640" s="139">
        <f>Q640*H640</f>
        <v>0.78600000000000003</v>
      </c>
      <c r="S640" s="139">
        <v>0</v>
      </c>
      <c r="T640" s="140">
        <f>S640*H640</f>
        <v>0</v>
      </c>
      <c r="AR640" s="141" t="s">
        <v>258</v>
      </c>
      <c r="AT640" s="141" t="s">
        <v>304</v>
      </c>
      <c r="AU640" s="141" t="s">
        <v>89</v>
      </c>
      <c r="AY640" s="18" t="s">
        <v>143</v>
      </c>
      <c r="BE640" s="142">
        <f>IF(N640="základní",J640,0)</f>
        <v>0</v>
      </c>
      <c r="BF640" s="142">
        <f>IF(N640="snížená",J640,0)</f>
        <v>0</v>
      </c>
      <c r="BG640" s="142">
        <f>IF(N640="zákl. přenesená",J640,0)</f>
        <v>0</v>
      </c>
      <c r="BH640" s="142">
        <f>IF(N640="sníž. přenesená",J640,0)</f>
        <v>0</v>
      </c>
      <c r="BI640" s="142">
        <f>IF(N640="nulová",J640,0)</f>
        <v>0</v>
      </c>
      <c r="BJ640" s="18" t="s">
        <v>87</v>
      </c>
      <c r="BK640" s="142">
        <f>ROUND(I640*H640,2)</f>
        <v>0</v>
      </c>
      <c r="BL640" s="18" t="s">
        <v>169</v>
      </c>
      <c r="BM640" s="141" t="s">
        <v>1107</v>
      </c>
    </row>
    <row r="641" spans="2:65" s="1" customFormat="1" ht="19.5">
      <c r="B641" s="34"/>
      <c r="D641" s="147" t="s">
        <v>165</v>
      </c>
      <c r="F641" s="148" t="s">
        <v>1108</v>
      </c>
      <c r="I641" s="145"/>
      <c r="L641" s="34"/>
      <c r="M641" s="146"/>
      <c r="T641" s="55"/>
      <c r="AT641" s="18" t="s">
        <v>165</v>
      </c>
      <c r="AU641" s="18" t="s">
        <v>89</v>
      </c>
    </row>
    <row r="642" spans="2:65" s="1" customFormat="1" ht="16.5" customHeight="1">
      <c r="B642" s="129"/>
      <c r="C642" s="173" t="s">
        <v>1109</v>
      </c>
      <c r="D642" s="173" t="s">
        <v>304</v>
      </c>
      <c r="E642" s="174" t="s">
        <v>889</v>
      </c>
      <c r="F642" s="175" t="s">
        <v>890</v>
      </c>
      <c r="G642" s="176" t="s">
        <v>478</v>
      </c>
      <c r="H642" s="177">
        <v>3</v>
      </c>
      <c r="I642" s="178"/>
      <c r="J642" s="179">
        <f>ROUND(I642*H642,2)</f>
        <v>0</v>
      </c>
      <c r="K642" s="175" t="s">
        <v>150</v>
      </c>
      <c r="L642" s="180"/>
      <c r="M642" s="181" t="s">
        <v>3</v>
      </c>
      <c r="N642" s="182" t="s">
        <v>50</v>
      </c>
      <c r="P642" s="139">
        <f>O642*H642</f>
        <v>0</v>
      </c>
      <c r="Q642" s="139">
        <v>2E-3</v>
      </c>
      <c r="R642" s="139">
        <f>Q642*H642</f>
        <v>6.0000000000000001E-3</v>
      </c>
      <c r="S642" s="139">
        <v>0</v>
      </c>
      <c r="T642" s="140">
        <f>S642*H642</f>
        <v>0</v>
      </c>
      <c r="AR642" s="141" t="s">
        <v>258</v>
      </c>
      <c r="AT642" s="141" t="s">
        <v>304</v>
      </c>
      <c r="AU642" s="141" t="s">
        <v>89</v>
      </c>
      <c r="AY642" s="18" t="s">
        <v>143</v>
      </c>
      <c r="BE642" s="142">
        <f>IF(N642="základní",J642,0)</f>
        <v>0</v>
      </c>
      <c r="BF642" s="142">
        <f>IF(N642="snížená",J642,0)</f>
        <v>0</v>
      </c>
      <c r="BG642" s="142">
        <f>IF(N642="zákl. přenesená",J642,0)</f>
        <v>0</v>
      </c>
      <c r="BH642" s="142">
        <f>IF(N642="sníž. přenesená",J642,0)</f>
        <v>0</v>
      </c>
      <c r="BI642" s="142">
        <f>IF(N642="nulová",J642,0)</f>
        <v>0</v>
      </c>
      <c r="BJ642" s="18" t="s">
        <v>87</v>
      </c>
      <c r="BK642" s="142">
        <f>ROUND(I642*H642,2)</f>
        <v>0</v>
      </c>
      <c r="BL642" s="18" t="s">
        <v>169</v>
      </c>
      <c r="BM642" s="141" t="s">
        <v>1110</v>
      </c>
    </row>
    <row r="643" spans="2:65" s="1" customFormat="1" ht="19.5">
      <c r="B643" s="34"/>
      <c r="D643" s="147" t="s">
        <v>165</v>
      </c>
      <c r="F643" s="148" t="s">
        <v>892</v>
      </c>
      <c r="I643" s="145"/>
      <c r="L643" s="34"/>
      <c r="M643" s="146"/>
      <c r="T643" s="55"/>
      <c r="AT643" s="18" t="s">
        <v>165</v>
      </c>
      <c r="AU643" s="18" t="s">
        <v>89</v>
      </c>
    </row>
    <row r="644" spans="2:65" s="12" customFormat="1" ht="11.25">
      <c r="B644" s="153"/>
      <c r="D644" s="147" t="s">
        <v>216</v>
      </c>
      <c r="E644" s="154" t="s">
        <v>3</v>
      </c>
      <c r="F644" s="155" t="s">
        <v>1111</v>
      </c>
      <c r="H644" s="154" t="s">
        <v>3</v>
      </c>
      <c r="I644" s="156"/>
      <c r="L644" s="153"/>
      <c r="M644" s="157"/>
      <c r="T644" s="158"/>
      <c r="AT644" s="154" t="s">
        <v>216</v>
      </c>
      <c r="AU644" s="154" t="s">
        <v>89</v>
      </c>
      <c r="AV644" s="12" t="s">
        <v>87</v>
      </c>
      <c r="AW644" s="12" t="s">
        <v>40</v>
      </c>
      <c r="AX644" s="12" t="s">
        <v>79</v>
      </c>
      <c r="AY644" s="154" t="s">
        <v>143</v>
      </c>
    </row>
    <row r="645" spans="2:65" s="13" customFormat="1" ht="11.25">
      <c r="B645" s="159"/>
      <c r="D645" s="147" t="s">
        <v>216</v>
      </c>
      <c r="E645" s="160" t="s">
        <v>3</v>
      </c>
      <c r="F645" s="161" t="s">
        <v>712</v>
      </c>
      <c r="H645" s="162">
        <v>3</v>
      </c>
      <c r="I645" s="163"/>
      <c r="L645" s="159"/>
      <c r="M645" s="164"/>
      <c r="T645" s="165"/>
      <c r="AT645" s="160" t="s">
        <v>216</v>
      </c>
      <c r="AU645" s="160" t="s">
        <v>89</v>
      </c>
      <c r="AV645" s="13" t="s">
        <v>89</v>
      </c>
      <c r="AW645" s="13" t="s">
        <v>40</v>
      </c>
      <c r="AX645" s="13" t="s">
        <v>79</v>
      </c>
      <c r="AY645" s="160" t="s">
        <v>143</v>
      </c>
    </row>
    <row r="646" spans="2:65" s="14" customFormat="1" ht="11.25">
      <c r="B646" s="166"/>
      <c r="D646" s="147" t="s">
        <v>216</v>
      </c>
      <c r="E646" s="167" t="s">
        <v>3</v>
      </c>
      <c r="F646" s="168" t="s">
        <v>219</v>
      </c>
      <c r="H646" s="169">
        <v>3</v>
      </c>
      <c r="I646" s="170"/>
      <c r="L646" s="166"/>
      <c r="M646" s="171"/>
      <c r="T646" s="172"/>
      <c r="AT646" s="167" t="s">
        <v>216</v>
      </c>
      <c r="AU646" s="167" t="s">
        <v>89</v>
      </c>
      <c r="AV646" s="14" t="s">
        <v>169</v>
      </c>
      <c r="AW646" s="14" t="s">
        <v>40</v>
      </c>
      <c r="AX646" s="14" t="s">
        <v>87</v>
      </c>
      <c r="AY646" s="167" t="s">
        <v>143</v>
      </c>
    </row>
    <row r="647" spans="2:65" s="1" customFormat="1" ht="16.5" customHeight="1">
      <c r="B647" s="129"/>
      <c r="C647" s="130" t="s">
        <v>1112</v>
      </c>
      <c r="D647" s="130" t="s">
        <v>146</v>
      </c>
      <c r="E647" s="131" t="s">
        <v>1113</v>
      </c>
      <c r="F647" s="132" t="s">
        <v>1114</v>
      </c>
      <c r="G647" s="133" t="s">
        <v>478</v>
      </c>
      <c r="H647" s="134">
        <v>1</v>
      </c>
      <c r="I647" s="135"/>
      <c r="J647" s="136">
        <f>ROUND(I647*H647,2)</f>
        <v>0</v>
      </c>
      <c r="K647" s="132" t="s">
        <v>150</v>
      </c>
      <c r="L647" s="34"/>
      <c r="M647" s="137" t="s">
        <v>3</v>
      </c>
      <c r="N647" s="138" t="s">
        <v>50</v>
      </c>
      <c r="P647" s="139">
        <f>O647*H647</f>
        <v>0</v>
      </c>
      <c r="Q647" s="139">
        <v>9.8899999999999995E-3</v>
      </c>
      <c r="R647" s="139">
        <f>Q647*H647</f>
        <v>9.8899999999999995E-3</v>
      </c>
      <c r="S647" s="139">
        <v>0</v>
      </c>
      <c r="T647" s="140">
        <f>S647*H647</f>
        <v>0</v>
      </c>
      <c r="AR647" s="141" t="s">
        <v>169</v>
      </c>
      <c r="AT647" s="141" t="s">
        <v>146</v>
      </c>
      <c r="AU647" s="141" t="s">
        <v>89</v>
      </c>
      <c r="AY647" s="18" t="s">
        <v>143</v>
      </c>
      <c r="BE647" s="142">
        <f>IF(N647="základní",J647,0)</f>
        <v>0</v>
      </c>
      <c r="BF647" s="142">
        <f>IF(N647="snížená",J647,0)</f>
        <v>0</v>
      </c>
      <c r="BG647" s="142">
        <f>IF(N647="zákl. přenesená",J647,0)</f>
        <v>0</v>
      </c>
      <c r="BH647" s="142">
        <f>IF(N647="sníž. přenesená",J647,0)</f>
        <v>0</v>
      </c>
      <c r="BI647" s="142">
        <f>IF(N647="nulová",J647,0)</f>
        <v>0</v>
      </c>
      <c r="BJ647" s="18" t="s">
        <v>87</v>
      </c>
      <c r="BK647" s="142">
        <f>ROUND(I647*H647,2)</f>
        <v>0</v>
      </c>
      <c r="BL647" s="18" t="s">
        <v>169</v>
      </c>
      <c r="BM647" s="141" t="s">
        <v>1115</v>
      </c>
    </row>
    <row r="648" spans="2:65" s="1" customFormat="1" ht="11.25">
      <c r="B648" s="34"/>
      <c r="D648" s="143" t="s">
        <v>153</v>
      </c>
      <c r="F648" s="144" t="s">
        <v>1116</v>
      </c>
      <c r="I648" s="145"/>
      <c r="L648" s="34"/>
      <c r="M648" s="146"/>
      <c r="T648" s="55"/>
      <c r="AT648" s="18" t="s">
        <v>153</v>
      </c>
      <c r="AU648" s="18" t="s">
        <v>89</v>
      </c>
    </row>
    <row r="649" spans="2:65" s="1" customFormat="1" ht="19.5">
      <c r="B649" s="34"/>
      <c r="D649" s="147" t="s">
        <v>165</v>
      </c>
      <c r="F649" s="148" t="s">
        <v>851</v>
      </c>
      <c r="I649" s="145"/>
      <c r="L649" s="34"/>
      <c r="M649" s="146"/>
      <c r="T649" s="55"/>
      <c r="AT649" s="18" t="s">
        <v>165</v>
      </c>
      <c r="AU649" s="18" t="s">
        <v>89</v>
      </c>
    </row>
    <row r="650" spans="2:65" s="12" customFormat="1" ht="11.25">
      <c r="B650" s="153"/>
      <c r="D650" s="147" t="s">
        <v>216</v>
      </c>
      <c r="E650" s="154" t="s">
        <v>3</v>
      </c>
      <c r="F650" s="155" t="s">
        <v>852</v>
      </c>
      <c r="H650" s="154" t="s">
        <v>3</v>
      </c>
      <c r="I650" s="156"/>
      <c r="L650" s="153"/>
      <c r="M650" s="157"/>
      <c r="T650" s="158"/>
      <c r="AT650" s="154" t="s">
        <v>216</v>
      </c>
      <c r="AU650" s="154" t="s">
        <v>89</v>
      </c>
      <c r="AV650" s="12" t="s">
        <v>87</v>
      </c>
      <c r="AW650" s="12" t="s">
        <v>40</v>
      </c>
      <c r="AX650" s="12" t="s">
        <v>79</v>
      </c>
      <c r="AY650" s="154" t="s">
        <v>143</v>
      </c>
    </row>
    <row r="651" spans="2:65" s="13" customFormat="1" ht="11.25">
      <c r="B651" s="159"/>
      <c r="D651" s="147" t="s">
        <v>216</v>
      </c>
      <c r="E651" s="160" t="s">
        <v>3</v>
      </c>
      <c r="F651" s="161" t="s">
        <v>905</v>
      </c>
      <c r="H651" s="162">
        <v>1</v>
      </c>
      <c r="I651" s="163"/>
      <c r="L651" s="159"/>
      <c r="M651" s="164"/>
      <c r="T651" s="165"/>
      <c r="AT651" s="160" t="s">
        <v>216</v>
      </c>
      <c r="AU651" s="160" t="s">
        <v>89</v>
      </c>
      <c r="AV651" s="13" t="s">
        <v>89</v>
      </c>
      <c r="AW651" s="13" t="s">
        <v>40</v>
      </c>
      <c r="AX651" s="13" t="s">
        <v>79</v>
      </c>
      <c r="AY651" s="160" t="s">
        <v>143</v>
      </c>
    </row>
    <row r="652" spans="2:65" s="14" customFormat="1" ht="11.25">
      <c r="B652" s="166"/>
      <c r="D652" s="147" t="s">
        <v>216</v>
      </c>
      <c r="E652" s="167" t="s">
        <v>3</v>
      </c>
      <c r="F652" s="168" t="s">
        <v>219</v>
      </c>
      <c r="H652" s="169">
        <v>1</v>
      </c>
      <c r="I652" s="170"/>
      <c r="L652" s="166"/>
      <c r="M652" s="171"/>
      <c r="T652" s="172"/>
      <c r="AT652" s="167" t="s">
        <v>216</v>
      </c>
      <c r="AU652" s="167" t="s">
        <v>89</v>
      </c>
      <c r="AV652" s="14" t="s">
        <v>169</v>
      </c>
      <c r="AW652" s="14" t="s">
        <v>40</v>
      </c>
      <c r="AX652" s="14" t="s">
        <v>87</v>
      </c>
      <c r="AY652" s="167" t="s">
        <v>143</v>
      </c>
    </row>
    <row r="653" spans="2:65" s="1" customFormat="1" ht="16.5" customHeight="1">
      <c r="B653" s="129"/>
      <c r="C653" s="173" t="s">
        <v>1117</v>
      </c>
      <c r="D653" s="173" t="s">
        <v>304</v>
      </c>
      <c r="E653" s="174" t="s">
        <v>1118</v>
      </c>
      <c r="F653" s="175" t="s">
        <v>1119</v>
      </c>
      <c r="G653" s="176" t="s">
        <v>478</v>
      </c>
      <c r="H653" s="177">
        <v>1</v>
      </c>
      <c r="I653" s="178"/>
      <c r="J653" s="179">
        <f>ROUND(I653*H653,2)</f>
        <v>0</v>
      </c>
      <c r="K653" s="175" t="s">
        <v>150</v>
      </c>
      <c r="L653" s="180"/>
      <c r="M653" s="181" t="s">
        <v>3</v>
      </c>
      <c r="N653" s="182" t="s">
        <v>50</v>
      </c>
      <c r="P653" s="139">
        <f>O653*H653</f>
        <v>0</v>
      </c>
      <c r="Q653" s="139">
        <v>0.52600000000000002</v>
      </c>
      <c r="R653" s="139">
        <f>Q653*H653</f>
        <v>0.52600000000000002</v>
      </c>
      <c r="S653" s="139">
        <v>0</v>
      </c>
      <c r="T653" s="140">
        <f>S653*H653</f>
        <v>0</v>
      </c>
      <c r="AR653" s="141" t="s">
        <v>258</v>
      </c>
      <c r="AT653" s="141" t="s">
        <v>304</v>
      </c>
      <c r="AU653" s="141" t="s">
        <v>89</v>
      </c>
      <c r="AY653" s="18" t="s">
        <v>143</v>
      </c>
      <c r="BE653" s="142">
        <f>IF(N653="základní",J653,0)</f>
        <v>0</v>
      </c>
      <c r="BF653" s="142">
        <f>IF(N653="snížená",J653,0)</f>
        <v>0</v>
      </c>
      <c r="BG653" s="142">
        <f>IF(N653="zákl. přenesená",J653,0)</f>
        <v>0</v>
      </c>
      <c r="BH653" s="142">
        <f>IF(N653="sníž. přenesená",J653,0)</f>
        <v>0</v>
      </c>
      <c r="BI653" s="142">
        <f>IF(N653="nulová",J653,0)</f>
        <v>0</v>
      </c>
      <c r="BJ653" s="18" t="s">
        <v>87</v>
      </c>
      <c r="BK653" s="142">
        <f>ROUND(I653*H653,2)</f>
        <v>0</v>
      </c>
      <c r="BL653" s="18" t="s">
        <v>169</v>
      </c>
      <c r="BM653" s="141" t="s">
        <v>1120</v>
      </c>
    </row>
    <row r="654" spans="2:65" s="1" customFormat="1" ht="19.5">
      <c r="B654" s="34"/>
      <c r="D654" s="147" t="s">
        <v>165</v>
      </c>
      <c r="F654" s="148" t="s">
        <v>1121</v>
      </c>
      <c r="I654" s="145"/>
      <c r="L654" s="34"/>
      <c r="M654" s="146"/>
      <c r="T654" s="55"/>
      <c r="AT654" s="18" t="s">
        <v>165</v>
      </c>
      <c r="AU654" s="18" t="s">
        <v>89</v>
      </c>
    </row>
    <row r="655" spans="2:65" s="1" customFormat="1" ht="16.5" customHeight="1">
      <c r="B655" s="129"/>
      <c r="C655" s="173" t="s">
        <v>1122</v>
      </c>
      <c r="D655" s="173" t="s">
        <v>304</v>
      </c>
      <c r="E655" s="174" t="s">
        <v>889</v>
      </c>
      <c r="F655" s="175" t="s">
        <v>890</v>
      </c>
      <c r="G655" s="176" t="s">
        <v>478</v>
      </c>
      <c r="H655" s="177">
        <v>1</v>
      </c>
      <c r="I655" s="178"/>
      <c r="J655" s="179">
        <f>ROUND(I655*H655,2)</f>
        <v>0</v>
      </c>
      <c r="K655" s="175" t="s">
        <v>150</v>
      </c>
      <c r="L655" s="180"/>
      <c r="M655" s="181" t="s">
        <v>3</v>
      </c>
      <c r="N655" s="182" t="s">
        <v>50</v>
      </c>
      <c r="P655" s="139">
        <f>O655*H655</f>
        <v>0</v>
      </c>
      <c r="Q655" s="139">
        <v>2E-3</v>
      </c>
      <c r="R655" s="139">
        <f>Q655*H655</f>
        <v>2E-3</v>
      </c>
      <c r="S655" s="139">
        <v>0</v>
      </c>
      <c r="T655" s="140">
        <f>S655*H655</f>
        <v>0</v>
      </c>
      <c r="AR655" s="141" t="s">
        <v>258</v>
      </c>
      <c r="AT655" s="141" t="s">
        <v>304</v>
      </c>
      <c r="AU655" s="141" t="s">
        <v>89</v>
      </c>
      <c r="AY655" s="18" t="s">
        <v>143</v>
      </c>
      <c r="BE655" s="142">
        <f>IF(N655="základní",J655,0)</f>
        <v>0</v>
      </c>
      <c r="BF655" s="142">
        <f>IF(N655="snížená",J655,0)</f>
        <v>0</v>
      </c>
      <c r="BG655" s="142">
        <f>IF(N655="zákl. přenesená",J655,0)</f>
        <v>0</v>
      </c>
      <c r="BH655" s="142">
        <f>IF(N655="sníž. přenesená",J655,0)</f>
        <v>0</v>
      </c>
      <c r="BI655" s="142">
        <f>IF(N655="nulová",J655,0)</f>
        <v>0</v>
      </c>
      <c r="BJ655" s="18" t="s">
        <v>87</v>
      </c>
      <c r="BK655" s="142">
        <f>ROUND(I655*H655,2)</f>
        <v>0</v>
      </c>
      <c r="BL655" s="18" t="s">
        <v>169</v>
      </c>
      <c r="BM655" s="141" t="s">
        <v>1123</v>
      </c>
    </row>
    <row r="656" spans="2:65" s="1" customFormat="1" ht="19.5">
      <c r="B656" s="34"/>
      <c r="D656" s="147" t="s">
        <v>165</v>
      </c>
      <c r="F656" s="148" t="s">
        <v>892</v>
      </c>
      <c r="I656" s="145"/>
      <c r="L656" s="34"/>
      <c r="M656" s="146"/>
      <c r="T656" s="55"/>
      <c r="AT656" s="18" t="s">
        <v>165</v>
      </c>
      <c r="AU656" s="18" t="s">
        <v>89</v>
      </c>
    </row>
    <row r="657" spans="2:65" s="12" customFormat="1" ht="11.25">
      <c r="B657" s="153"/>
      <c r="D657" s="147" t="s">
        <v>216</v>
      </c>
      <c r="E657" s="154" t="s">
        <v>3</v>
      </c>
      <c r="F657" s="155" t="s">
        <v>1111</v>
      </c>
      <c r="H657" s="154" t="s">
        <v>3</v>
      </c>
      <c r="I657" s="156"/>
      <c r="L657" s="153"/>
      <c r="M657" s="157"/>
      <c r="T657" s="158"/>
      <c r="AT657" s="154" t="s">
        <v>216</v>
      </c>
      <c r="AU657" s="154" t="s">
        <v>89</v>
      </c>
      <c r="AV657" s="12" t="s">
        <v>87</v>
      </c>
      <c r="AW657" s="12" t="s">
        <v>40</v>
      </c>
      <c r="AX657" s="12" t="s">
        <v>79</v>
      </c>
      <c r="AY657" s="154" t="s">
        <v>143</v>
      </c>
    </row>
    <row r="658" spans="2:65" s="13" customFormat="1" ht="11.25">
      <c r="B658" s="159"/>
      <c r="D658" s="147" t="s">
        <v>216</v>
      </c>
      <c r="E658" s="160" t="s">
        <v>3</v>
      </c>
      <c r="F658" s="161" t="s">
        <v>1052</v>
      </c>
      <c r="H658" s="162">
        <v>1</v>
      </c>
      <c r="I658" s="163"/>
      <c r="L658" s="159"/>
      <c r="M658" s="164"/>
      <c r="T658" s="165"/>
      <c r="AT658" s="160" t="s">
        <v>216</v>
      </c>
      <c r="AU658" s="160" t="s">
        <v>89</v>
      </c>
      <c r="AV658" s="13" t="s">
        <v>89</v>
      </c>
      <c r="AW658" s="13" t="s">
        <v>40</v>
      </c>
      <c r="AX658" s="13" t="s">
        <v>79</v>
      </c>
      <c r="AY658" s="160" t="s">
        <v>143</v>
      </c>
    </row>
    <row r="659" spans="2:65" s="14" customFormat="1" ht="11.25">
      <c r="B659" s="166"/>
      <c r="D659" s="147" t="s">
        <v>216</v>
      </c>
      <c r="E659" s="167" t="s">
        <v>3</v>
      </c>
      <c r="F659" s="168" t="s">
        <v>219</v>
      </c>
      <c r="H659" s="169">
        <v>1</v>
      </c>
      <c r="I659" s="170"/>
      <c r="L659" s="166"/>
      <c r="M659" s="171"/>
      <c r="T659" s="172"/>
      <c r="AT659" s="167" t="s">
        <v>216</v>
      </c>
      <c r="AU659" s="167" t="s">
        <v>89</v>
      </c>
      <c r="AV659" s="14" t="s">
        <v>169</v>
      </c>
      <c r="AW659" s="14" t="s">
        <v>40</v>
      </c>
      <c r="AX659" s="14" t="s">
        <v>87</v>
      </c>
      <c r="AY659" s="167" t="s">
        <v>143</v>
      </c>
    </row>
    <row r="660" spans="2:65" s="1" customFormat="1" ht="16.5" customHeight="1">
      <c r="B660" s="129"/>
      <c r="C660" s="130" t="s">
        <v>1124</v>
      </c>
      <c r="D660" s="130" t="s">
        <v>146</v>
      </c>
      <c r="E660" s="131" t="s">
        <v>1125</v>
      </c>
      <c r="F660" s="132" t="s">
        <v>1126</v>
      </c>
      <c r="G660" s="133" t="s">
        <v>478</v>
      </c>
      <c r="H660" s="134">
        <v>2</v>
      </c>
      <c r="I660" s="135"/>
      <c r="J660" s="136">
        <f>ROUND(I660*H660,2)</f>
        <v>0</v>
      </c>
      <c r="K660" s="132" t="s">
        <v>150</v>
      </c>
      <c r="L660" s="34"/>
      <c r="M660" s="137" t="s">
        <v>3</v>
      </c>
      <c r="N660" s="138" t="s">
        <v>50</v>
      </c>
      <c r="P660" s="139">
        <f>O660*H660</f>
        <v>0</v>
      </c>
      <c r="Q660" s="139">
        <v>9.8899999999999995E-3</v>
      </c>
      <c r="R660" s="139">
        <f>Q660*H660</f>
        <v>1.9779999999999999E-2</v>
      </c>
      <c r="S660" s="139">
        <v>0</v>
      </c>
      <c r="T660" s="140">
        <f>S660*H660</f>
        <v>0</v>
      </c>
      <c r="AR660" s="141" t="s">
        <v>169</v>
      </c>
      <c r="AT660" s="141" t="s">
        <v>146</v>
      </c>
      <c r="AU660" s="141" t="s">
        <v>89</v>
      </c>
      <c r="AY660" s="18" t="s">
        <v>143</v>
      </c>
      <c r="BE660" s="142">
        <f>IF(N660="základní",J660,0)</f>
        <v>0</v>
      </c>
      <c r="BF660" s="142">
        <f>IF(N660="snížená",J660,0)</f>
        <v>0</v>
      </c>
      <c r="BG660" s="142">
        <f>IF(N660="zákl. přenesená",J660,0)</f>
        <v>0</v>
      </c>
      <c r="BH660" s="142">
        <f>IF(N660="sníž. přenesená",J660,0)</f>
        <v>0</v>
      </c>
      <c r="BI660" s="142">
        <f>IF(N660="nulová",J660,0)</f>
        <v>0</v>
      </c>
      <c r="BJ660" s="18" t="s">
        <v>87</v>
      </c>
      <c r="BK660" s="142">
        <f>ROUND(I660*H660,2)</f>
        <v>0</v>
      </c>
      <c r="BL660" s="18" t="s">
        <v>169</v>
      </c>
      <c r="BM660" s="141" t="s">
        <v>1127</v>
      </c>
    </row>
    <row r="661" spans="2:65" s="1" customFormat="1" ht="11.25">
      <c r="B661" s="34"/>
      <c r="D661" s="143" t="s">
        <v>153</v>
      </c>
      <c r="F661" s="144" t="s">
        <v>1128</v>
      </c>
      <c r="I661" s="145"/>
      <c r="L661" s="34"/>
      <c r="M661" s="146"/>
      <c r="T661" s="55"/>
      <c r="AT661" s="18" t="s">
        <v>153</v>
      </c>
      <c r="AU661" s="18" t="s">
        <v>89</v>
      </c>
    </row>
    <row r="662" spans="2:65" s="1" customFormat="1" ht="19.5">
      <c r="B662" s="34"/>
      <c r="D662" s="147" t="s">
        <v>165</v>
      </c>
      <c r="F662" s="148" t="s">
        <v>851</v>
      </c>
      <c r="I662" s="145"/>
      <c r="L662" s="34"/>
      <c r="M662" s="146"/>
      <c r="T662" s="55"/>
      <c r="AT662" s="18" t="s">
        <v>165</v>
      </c>
      <c r="AU662" s="18" t="s">
        <v>89</v>
      </c>
    </row>
    <row r="663" spans="2:65" s="12" customFormat="1" ht="11.25">
      <c r="B663" s="153"/>
      <c r="D663" s="147" t="s">
        <v>216</v>
      </c>
      <c r="E663" s="154" t="s">
        <v>3</v>
      </c>
      <c r="F663" s="155" t="s">
        <v>852</v>
      </c>
      <c r="H663" s="154" t="s">
        <v>3</v>
      </c>
      <c r="I663" s="156"/>
      <c r="L663" s="153"/>
      <c r="M663" s="157"/>
      <c r="T663" s="158"/>
      <c r="AT663" s="154" t="s">
        <v>216</v>
      </c>
      <c r="AU663" s="154" t="s">
        <v>89</v>
      </c>
      <c r="AV663" s="12" t="s">
        <v>87</v>
      </c>
      <c r="AW663" s="12" t="s">
        <v>40</v>
      </c>
      <c r="AX663" s="12" t="s">
        <v>79</v>
      </c>
      <c r="AY663" s="154" t="s">
        <v>143</v>
      </c>
    </row>
    <row r="664" spans="2:65" s="13" customFormat="1" ht="11.25">
      <c r="B664" s="159"/>
      <c r="D664" s="147" t="s">
        <v>216</v>
      </c>
      <c r="E664" s="160" t="s">
        <v>3</v>
      </c>
      <c r="F664" s="161" t="s">
        <v>864</v>
      </c>
      <c r="H664" s="162">
        <v>1</v>
      </c>
      <c r="I664" s="163"/>
      <c r="L664" s="159"/>
      <c r="M664" s="164"/>
      <c r="T664" s="165"/>
      <c r="AT664" s="160" t="s">
        <v>216</v>
      </c>
      <c r="AU664" s="160" t="s">
        <v>89</v>
      </c>
      <c r="AV664" s="13" t="s">
        <v>89</v>
      </c>
      <c r="AW664" s="13" t="s">
        <v>40</v>
      </c>
      <c r="AX664" s="13" t="s">
        <v>79</v>
      </c>
      <c r="AY664" s="160" t="s">
        <v>143</v>
      </c>
    </row>
    <row r="665" spans="2:65" s="13" customFormat="1" ht="11.25">
      <c r="B665" s="159"/>
      <c r="D665" s="147" t="s">
        <v>216</v>
      </c>
      <c r="E665" s="160" t="s">
        <v>3</v>
      </c>
      <c r="F665" s="161" t="s">
        <v>863</v>
      </c>
      <c r="H665" s="162">
        <v>1</v>
      </c>
      <c r="I665" s="163"/>
      <c r="L665" s="159"/>
      <c r="M665" s="164"/>
      <c r="T665" s="165"/>
      <c r="AT665" s="160" t="s">
        <v>216</v>
      </c>
      <c r="AU665" s="160" t="s">
        <v>89</v>
      </c>
      <c r="AV665" s="13" t="s">
        <v>89</v>
      </c>
      <c r="AW665" s="13" t="s">
        <v>40</v>
      </c>
      <c r="AX665" s="13" t="s">
        <v>79</v>
      </c>
      <c r="AY665" s="160" t="s">
        <v>143</v>
      </c>
    </row>
    <row r="666" spans="2:65" s="14" customFormat="1" ht="11.25">
      <c r="B666" s="166"/>
      <c r="D666" s="147" t="s">
        <v>216</v>
      </c>
      <c r="E666" s="167" t="s">
        <v>3</v>
      </c>
      <c r="F666" s="168" t="s">
        <v>219</v>
      </c>
      <c r="H666" s="169">
        <v>2</v>
      </c>
      <c r="I666" s="170"/>
      <c r="L666" s="166"/>
      <c r="M666" s="171"/>
      <c r="T666" s="172"/>
      <c r="AT666" s="167" t="s">
        <v>216</v>
      </c>
      <c r="AU666" s="167" t="s">
        <v>89</v>
      </c>
      <c r="AV666" s="14" t="s">
        <v>169</v>
      </c>
      <c r="AW666" s="14" t="s">
        <v>40</v>
      </c>
      <c r="AX666" s="14" t="s">
        <v>87</v>
      </c>
      <c r="AY666" s="167" t="s">
        <v>143</v>
      </c>
    </row>
    <row r="667" spans="2:65" s="1" customFormat="1" ht="16.5" customHeight="1">
      <c r="B667" s="129"/>
      <c r="C667" s="173" t="s">
        <v>1129</v>
      </c>
      <c r="D667" s="173" t="s">
        <v>304</v>
      </c>
      <c r="E667" s="174" t="s">
        <v>1130</v>
      </c>
      <c r="F667" s="175" t="s">
        <v>1131</v>
      </c>
      <c r="G667" s="176" t="s">
        <v>478</v>
      </c>
      <c r="H667" s="177">
        <v>2</v>
      </c>
      <c r="I667" s="178"/>
      <c r="J667" s="179">
        <f>ROUND(I667*H667,2)</f>
        <v>0</v>
      </c>
      <c r="K667" s="175" t="s">
        <v>150</v>
      </c>
      <c r="L667" s="180"/>
      <c r="M667" s="181" t="s">
        <v>3</v>
      </c>
      <c r="N667" s="182" t="s">
        <v>50</v>
      </c>
      <c r="P667" s="139">
        <f>O667*H667</f>
        <v>0</v>
      </c>
      <c r="Q667" s="139">
        <v>1.054</v>
      </c>
      <c r="R667" s="139">
        <f>Q667*H667</f>
        <v>2.1080000000000001</v>
      </c>
      <c r="S667" s="139">
        <v>0</v>
      </c>
      <c r="T667" s="140">
        <f>S667*H667</f>
        <v>0</v>
      </c>
      <c r="AR667" s="141" t="s">
        <v>258</v>
      </c>
      <c r="AT667" s="141" t="s">
        <v>304</v>
      </c>
      <c r="AU667" s="141" t="s">
        <v>89</v>
      </c>
      <c r="AY667" s="18" t="s">
        <v>143</v>
      </c>
      <c r="BE667" s="142">
        <f>IF(N667="základní",J667,0)</f>
        <v>0</v>
      </c>
      <c r="BF667" s="142">
        <f>IF(N667="snížená",J667,0)</f>
        <v>0</v>
      </c>
      <c r="BG667" s="142">
        <f>IF(N667="zákl. přenesená",J667,0)</f>
        <v>0</v>
      </c>
      <c r="BH667" s="142">
        <f>IF(N667="sníž. přenesená",J667,0)</f>
        <v>0</v>
      </c>
      <c r="BI667" s="142">
        <f>IF(N667="nulová",J667,0)</f>
        <v>0</v>
      </c>
      <c r="BJ667" s="18" t="s">
        <v>87</v>
      </c>
      <c r="BK667" s="142">
        <f>ROUND(I667*H667,2)</f>
        <v>0</v>
      </c>
      <c r="BL667" s="18" t="s">
        <v>169</v>
      </c>
      <c r="BM667" s="141" t="s">
        <v>1132</v>
      </c>
    </row>
    <row r="668" spans="2:65" s="1" customFormat="1" ht="19.5">
      <c r="B668" s="34"/>
      <c r="D668" s="147" t="s">
        <v>165</v>
      </c>
      <c r="F668" s="148" t="s">
        <v>1133</v>
      </c>
      <c r="I668" s="145"/>
      <c r="L668" s="34"/>
      <c r="M668" s="146"/>
      <c r="T668" s="55"/>
      <c r="AT668" s="18" t="s">
        <v>165</v>
      </c>
      <c r="AU668" s="18" t="s">
        <v>89</v>
      </c>
    </row>
    <row r="669" spans="2:65" s="1" customFormat="1" ht="16.5" customHeight="1">
      <c r="B669" s="129"/>
      <c r="C669" s="173" t="s">
        <v>1134</v>
      </c>
      <c r="D669" s="173" t="s">
        <v>304</v>
      </c>
      <c r="E669" s="174" t="s">
        <v>889</v>
      </c>
      <c r="F669" s="175" t="s">
        <v>890</v>
      </c>
      <c r="G669" s="176" t="s">
        <v>478</v>
      </c>
      <c r="H669" s="177">
        <v>2</v>
      </c>
      <c r="I669" s="178"/>
      <c r="J669" s="179">
        <f>ROUND(I669*H669,2)</f>
        <v>0</v>
      </c>
      <c r="K669" s="175" t="s">
        <v>150</v>
      </c>
      <c r="L669" s="180"/>
      <c r="M669" s="181" t="s">
        <v>3</v>
      </c>
      <c r="N669" s="182" t="s">
        <v>50</v>
      </c>
      <c r="P669" s="139">
        <f>O669*H669</f>
        <v>0</v>
      </c>
      <c r="Q669" s="139">
        <v>2E-3</v>
      </c>
      <c r="R669" s="139">
        <f>Q669*H669</f>
        <v>4.0000000000000001E-3</v>
      </c>
      <c r="S669" s="139">
        <v>0</v>
      </c>
      <c r="T669" s="140">
        <f>S669*H669</f>
        <v>0</v>
      </c>
      <c r="AR669" s="141" t="s">
        <v>258</v>
      </c>
      <c r="AT669" s="141" t="s">
        <v>304</v>
      </c>
      <c r="AU669" s="141" t="s">
        <v>89</v>
      </c>
      <c r="AY669" s="18" t="s">
        <v>143</v>
      </c>
      <c r="BE669" s="142">
        <f>IF(N669="základní",J669,0)</f>
        <v>0</v>
      </c>
      <c r="BF669" s="142">
        <f>IF(N669="snížená",J669,0)</f>
        <v>0</v>
      </c>
      <c r="BG669" s="142">
        <f>IF(N669="zákl. přenesená",J669,0)</f>
        <v>0</v>
      </c>
      <c r="BH669" s="142">
        <f>IF(N669="sníž. přenesená",J669,0)</f>
        <v>0</v>
      </c>
      <c r="BI669" s="142">
        <f>IF(N669="nulová",J669,0)</f>
        <v>0</v>
      </c>
      <c r="BJ669" s="18" t="s">
        <v>87</v>
      </c>
      <c r="BK669" s="142">
        <f>ROUND(I669*H669,2)</f>
        <v>0</v>
      </c>
      <c r="BL669" s="18" t="s">
        <v>169</v>
      </c>
      <c r="BM669" s="141" t="s">
        <v>1135</v>
      </c>
    </row>
    <row r="670" spans="2:65" s="1" customFormat="1" ht="19.5">
      <c r="B670" s="34"/>
      <c r="D670" s="147" t="s">
        <v>165</v>
      </c>
      <c r="F670" s="148" t="s">
        <v>892</v>
      </c>
      <c r="I670" s="145"/>
      <c r="L670" s="34"/>
      <c r="M670" s="146"/>
      <c r="T670" s="55"/>
      <c r="AT670" s="18" t="s">
        <v>165</v>
      </c>
      <c r="AU670" s="18" t="s">
        <v>89</v>
      </c>
    </row>
    <row r="671" spans="2:65" s="12" customFormat="1" ht="11.25">
      <c r="B671" s="153"/>
      <c r="D671" s="147" t="s">
        <v>216</v>
      </c>
      <c r="E671" s="154" t="s">
        <v>3</v>
      </c>
      <c r="F671" s="155" t="s">
        <v>1111</v>
      </c>
      <c r="H671" s="154" t="s">
        <v>3</v>
      </c>
      <c r="I671" s="156"/>
      <c r="L671" s="153"/>
      <c r="M671" s="157"/>
      <c r="T671" s="158"/>
      <c r="AT671" s="154" t="s">
        <v>216</v>
      </c>
      <c r="AU671" s="154" t="s">
        <v>89</v>
      </c>
      <c r="AV671" s="12" t="s">
        <v>87</v>
      </c>
      <c r="AW671" s="12" t="s">
        <v>40</v>
      </c>
      <c r="AX671" s="12" t="s">
        <v>79</v>
      </c>
      <c r="AY671" s="154" t="s">
        <v>143</v>
      </c>
    </row>
    <row r="672" spans="2:65" s="13" customFormat="1" ht="11.25">
      <c r="B672" s="159"/>
      <c r="D672" s="147" t="s">
        <v>216</v>
      </c>
      <c r="E672" s="160" t="s">
        <v>3</v>
      </c>
      <c r="F672" s="161" t="s">
        <v>710</v>
      </c>
      <c r="H672" s="162">
        <v>2</v>
      </c>
      <c r="I672" s="163"/>
      <c r="L672" s="159"/>
      <c r="M672" s="164"/>
      <c r="T672" s="165"/>
      <c r="AT672" s="160" t="s">
        <v>216</v>
      </c>
      <c r="AU672" s="160" t="s">
        <v>89</v>
      </c>
      <c r="AV672" s="13" t="s">
        <v>89</v>
      </c>
      <c r="AW672" s="13" t="s">
        <v>40</v>
      </c>
      <c r="AX672" s="13" t="s">
        <v>79</v>
      </c>
      <c r="AY672" s="160" t="s">
        <v>143</v>
      </c>
    </row>
    <row r="673" spans="2:65" s="14" customFormat="1" ht="11.25">
      <c r="B673" s="166"/>
      <c r="D673" s="147" t="s">
        <v>216</v>
      </c>
      <c r="E673" s="167" t="s">
        <v>3</v>
      </c>
      <c r="F673" s="168" t="s">
        <v>219</v>
      </c>
      <c r="H673" s="169">
        <v>2</v>
      </c>
      <c r="I673" s="170"/>
      <c r="L673" s="166"/>
      <c r="M673" s="171"/>
      <c r="T673" s="172"/>
      <c r="AT673" s="167" t="s">
        <v>216</v>
      </c>
      <c r="AU673" s="167" t="s">
        <v>89</v>
      </c>
      <c r="AV673" s="14" t="s">
        <v>169</v>
      </c>
      <c r="AW673" s="14" t="s">
        <v>40</v>
      </c>
      <c r="AX673" s="14" t="s">
        <v>87</v>
      </c>
      <c r="AY673" s="167" t="s">
        <v>143</v>
      </c>
    </row>
    <row r="674" spans="2:65" s="1" customFormat="1" ht="16.5" customHeight="1">
      <c r="B674" s="129"/>
      <c r="C674" s="130" t="s">
        <v>1136</v>
      </c>
      <c r="D674" s="130" t="s">
        <v>146</v>
      </c>
      <c r="E674" s="131" t="s">
        <v>1137</v>
      </c>
      <c r="F674" s="132" t="s">
        <v>1138</v>
      </c>
      <c r="G674" s="133" t="s">
        <v>478</v>
      </c>
      <c r="H674" s="134">
        <v>4</v>
      </c>
      <c r="I674" s="135"/>
      <c r="J674" s="136">
        <f>ROUND(I674*H674,2)</f>
        <v>0</v>
      </c>
      <c r="K674" s="132" t="s">
        <v>150</v>
      </c>
      <c r="L674" s="34"/>
      <c r="M674" s="137" t="s">
        <v>3</v>
      </c>
      <c r="N674" s="138" t="s">
        <v>50</v>
      </c>
      <c r="P674" s="139">
        <f>O674*H674</f>
        <v>0</v>
      </c>
      <c r="Q674" s="139">
        <v>1.218E-2</v>
      </c>
      <c r="R674" s="139">
        <f>Q674*H674</f>
        <v>4.8719999999999999E-2</v>
      </c>
      <c r="S674" s="139">
        <v>0</v>
      </c>
      <c r="T674" s="140">
        <f>S674*H674</f>
        <v>0</v>
      </c>
      <c r="AR674" s="141" t="s">
        <v>169</v>
      </c>
      <c r="AT674" s="141" t="s">
        <v>146</v>
      </c>
      <c r="AU674" s="141" t="s">
        <v>89</v>
      </c>
      <c r="AY674" s="18" t="s">
        <v>143</v>
      </c>
      <c r="BE674" s="142">
        <f>IF(N674="základní",J674,0)</f>
        <v>0</v>
      </c>
      <c r="BF674" s="142">
        <f>IF(N674="snížená",J674,0)</f>
        <v>0</v>
      </c>
      <c r="BG674" s="142">
        <f>IF(N674="zákl. přenesená",J674,0)</f>
        <v>0</v>
      </c>
      <c r="BH674" s="142">
        <f>IF(N674="sníž. přenesená",J674,0)</f>
        <v>0</v>
      </c>
      <c r="BI674" s="142">
        <f>IF(N674="nulová",J674,0)</f>
        <v>0</v>
      </c>
      <c r="BJ674" s="18" t="s">
        <v>87</v>
      </c>
      <c r="BK674" s="142">
        <f>ROUND(I674*H674,2)</f>
        <v>0</v>
      </c>
      <c r="BL674" s="18" t="s">
        <v>169</v>
      </c>
      <c r="BM674" s="141" t="s">
        <v>1139</v>
      </c>
    </row>
    <row r="675" spans="2:65" s="1" customFormat="1" ht="11.25">
      <c r="B675" s="34"/>
      <c r="D675" s="143" t="s">
        <v>153</v>
      </c>
      <c r="F675" s="144" t="s">
        <v>1140</v>
      </c>
      <c r="I675" s="145"/>
      <c r="L675" s="34"/>
      <c r="M675" s="146"/>
      <c r="T675" s="55"/>
      <c r="AT675" s="18" t="s">
        <v>153</v>
      </c>
      <c r="AU675" s="18" t="s">
        <v>89</v>
      </c>
    </row>
    <row r="676" spans="2:65" s="1" customFormat="1" ht="19.5">
      <c r="B676" s="34"/>
      <c r="D676" s="147" t="s">
        <v>165</v>
      </c>
      <c r="F676" s="148" t="s">
        <v>851</v>
      </c>
      <c r="I676" s="145"/>
      <c r="L676" s="34"/>
      <c r="M676" s="146"/>
      <c r="T676" s="55"/>
      <c r="AT676" s="18" t="s">
        <v>165</v>
      </c>
      <c r="AU676" s="18" t="s">
        <v>89</v>
      </c>
    </row>
    <row r="677" spans="2:65" s="12" customFormat="1" ht="11.25">
      <c r="B677" s="153"/>
      <c r="D677" s="147" t="s">
        <v>216</v>
      </c>
      <c r="E677" s="154" t="s">
        <v>3</v>
      </c>
      <c r="F677" s="155" t="s">
        <v>852</v>
      </c>
      <c r="H677" s="154" t="s">
        <v>3</v>
      </c>
      <c r="I677" s="156"/>
      <c r="L677" s="153"/>
      <c r="M677" s="157"/>
      <c r="T677" s="158"/>
      <c r="AT677" s="154" t="s">
        <v>216</v>
      </c>
      <c r="AU677" s="154" t="s">
        <v>89</v>
      </c>
      <c r="AV677" s="12" t="s">
        <v>87</v>
      </c>
      <c r="AW677" s="12" t="s">
        <v>40</v>
      </c>
      <c r="AX677" s="12" t="s">
        <v>79</v>
      </c>
      <c r="AY677" s="154" t="s">
        <v>143</v>
      </c>
    </row>
    <row r="678" spans="2:65" s="13" customFormat="1" ht="11.25">
      <c r="B678" s="159"/>
      <c r="D678" s="147" t="s">
        <v>216</v>
      </c>
      <c r="E678" s="160" t="s">
        <v>3</v>
      </c>
      <c r="F678" s="161" t="s">
        <v>864</v>
      </c>
      <c r="H678" s="162">
        <v>1</v>
      </c>
      <c r="I678" s="163"/>
      <c r="L678" s="159"/>
      <c r="M678" s="164"/>
      <c r="T678" s="165"/>
      <c r="AT678" s="160" t="s">
        <v>216</v>
      </c>
      <c r="AU678" s="160" t="s">
        <v>89</v>
      </c>
      <c r="AV678" s="13" t="s">
        <v>89</v>
      </c>
      <c r="AW678" s="13" t="s">
        <v>40</v>
      </c>
      <c r="AX678" s="13" t="s">
        <v>79</v>
      </c>
      <c r="AY678" s="160" t="s">
        <v>143</v>
      </c>
    </row>
    <row r="679" spans="2:65" s="13" customFormat="1" ht="11.25">
      <c r="B679" s="159"/>
      <c r="D679" s="147" t="s">
        <v>216</v>
      </c>
      <c r="E679" s="160" t="s">
        <v>3</v>
      </c>
      <c r="F679" s="161" t="s">
        <v>865</v>
      </c>
      <c r="H679" s="162">
        <v>1</v>
      </c>
      <c r="I679" s="163"/>
      <c r="L679" s="159"/>
      <c r="M679" s="164"/>
      <c r="T679" s="165"/>
      <c r="AT679" s="160" t="s">
        <v>216</v>
      </c>
      <c r="AU679" s="160" t="s">
        <v>89</v>
      </c>
      <c r="AV679" s="13" t="s">
        <v>89</v>
      </c>
      <c r="AW679" s="13" t="s">
        <v>40</v>
      </c>
      <c r="AX679" s="13" t="s">
        <v>79</v>
      </c>
      <c r="AY679" s="160" t="s">
        <v>143</v>
      </c>
    </row>
    <row r="680" spans="2:65" s="13" customFormat="1" ht="11.25">
      <c r="B680" s="159"/>
      <c r="D680" s="147" t="s">
        <v>216</v>
      </c>
      <c r="E680" s="160" t="s">
        <v>3</v>
      </c>
      <c r="F680" s="161" t="s">
        <v>905</v>
      </c>
      <c r="H680" s="162">
        <v>1</v>
      </c>
      <c r="I680" s="163"/>
      <c r="L680" s="159"/>
      <c r="M680" s="164"/>
      <c r="T680" s="165"/>
      <c r="AT680" s="160" t="s">
        <v>216</v>
      </c>
      <c r="AU680" s="160" t="s">
        <v>89</v>
      </c>
      <c r="AV680" s="13" t="s">
        <v>89</v>
      </c>
      <c r="AW680" s="13" t="s">
        <v>40</v>
      </c>
      <c r="AX680" s="13" t="s">
        <v>79</v>
      </c>
      <c r="AY680" s="160" t="s">
        <v>143</v>
      </c>
    </row>
    <row r="681" spans="2:65" s="13" customFormat="1" ht="11.25">
      <c r="B681" s="159"/>
      <c r="D681" s="147" t="s">
        <v>216</v>
      </c>
      <c r="E681" s="160" t="s">
        <v>3</v>
      </c>
      <c r="F681" s="161" t="s">
        <v>863</v>
      </c>
      <c r="H681" s="162">
        <v>1</v>
      </c>
      <c r="I681" s="163"/>
      <c r="L681" s="159"/>
      <c r="M681" s="164"/>
      <c r="T681" s="165"/>
      <c r="AT681" s="160" t="s">
        <v>216</v>
      </c>
      <c r="AU681" s="160" t="s">
        <v>89</v>
      </c>
      <c r="AV681" s="13" t="s">
        <v>89</v>
      </c>
      <c r="AW681" s="13" t="s">
        <v>40</v>
      </c>
      <c r="AX681" s="13" t="s">
        <v>79</v>
      </c>
      <c r="AY681" s="160" t="s">
        <v>143</v>
      </c>
    </row>
    <row r="682" spans="2:65" s="14" customFormat="1" ht="11.25">
      <c r="B682" s="166"/>
      <c r="D682" s="147" t="s">
        <v>216</v>
      </c>
      <c r="E682" s="167" t="s">
        <v>3</v>
      </c>
      <c r="F682" s="168" t="s">
        <v>219</v>
      </c>
      <c r="H682" s="169">
        <v>4</v>
      </c>
      <c r="I682" s="170"/>
      <c r="L682" s="166"/>
      <c r="M682" s="171"/>
      <c r="T682" s="172"/>
      <c r="AT682" s="167" t="s">
        <v>216</v>
      </c>
      <c r="AU682" s="167" t="s">
        <v>89</v>
      </c>
      <c r="AV682" s="14" t="s">
        <v>169</v>
      </c>
      <c r="AW682" s="14" t="s">
        <v>40</v>
      </c>
      <c r="AX682" s="14" t="s">
        <v>87</v>
      </c>
      <c r="AY682" s="167" t="s">
        <v>143</v>
      </c>
    </row>
    <row r="683" spans="2:65" s="1" customFormat="1" ht="16.5" customHeight="1">
      <c r="B683" s="129"/>
      <c r="C683" s="173" t="s">
        <v>1141</v>
      </c>
      <c r="D683" s="173" t="s">
        <v>304</v>
      </c>
      <c r="E683" s="174" t="s">
        <v>1142</v>
      </c>
      <c r="F683" s="175" t="s">
        <v>1143</v>
      </c>
      <c r="G683" s="176" t="s">
        <v>478</v>
      </c>
      <c r="H683" s="177">
        <v>4</v>
      </c>
      <c r="I683" s="178"/>
      <c r="J683" s="179">
        <f>ROUND(I683*H683,2)</f>
        <v>0</v>
      </c>
      <c r="K683" s="175" t="s">
        <v>150</v>
      </c>
      <c r="L683" s="180"/>
      <c r="M683" s="181" t="s">
        <v>3</v>
      </c>
      <c r="N683" s="182" t="s">
        <v>50</v>
      </c>
      <c r="P683" s="139">
        <f>O683*H683</f>
        <v>0</v>
      </c>
      <c r="Q683" s="139">
        <v>0.58499999999999996</v>
      </c>
      <c r="R683" s="139">
        <f>Q683*H683</f>
        <v>2.34</v>
      </c>
      <c r="S683" s="139">
        <v>0</v>
      </c>
      <c r="T683" s="140">
        <f>S683*H683</f>
        <v>0</v>
      </c>
      <c r="AR683" s="141" t="s">
        <v>258</v>
      </c>
      <c r="AT683" s="141" t="s">
        <v>304</v>
      </c>
      <c r="AU683" s="141" t="s">
        <v>89</v>
      </c>
      <c r="AY683" s="18" t="s">
        <v>143</v>
      </c>
      <c r="BE683" s="142">
        <f>IF(N683="základní",J683,0)</f>
        <v>0</v>
      </c>
      <c r="BF683" s="142">
        <f>IF(N683="snížená",J683,0)</f>
        <v>0</v>
      </c>
      <c r="BG683" s="142">
        <f>IF(N683="zákl. přenesená",J683,0)</f>
        <v>0</v>
      </c>
      <c r="BH683" s="142">
        <f>IF(N683="sníž. přenesená",J683,0)</f>
        <v>0</v>
      </c>
      <c r="BI683" s="142">
        <f>IF(N683="nulová",J683,0)</f>
        <v>0</v>
      </c>
      <c r="BJ683" s="18" t="s">
        <v>87</v>
      </c>
      <c r="BK683" s="142">
        <f>ROUND(I683*H683,2)</f>
        <v>0</v>
      </c>
      <c r="BL683" s="18" t="s">
        <v>169</v>
      </c>
      <c r="BM683" s="141" t="s">
        <v>1144</v>
      </c>
    </row>
    <row r="684" spans="2:65" s="1" customFormat="1" ht="19.5">
      <c r="B684" s="34"/>
      <c r="D684" s="147" t="s">
        <v>165</v>
      </c>
      <c r="F684" s="148" t="s">
        <v>1145</v>
      </c>
      <c r="I684" s="145"/>
      <c r="L684" s="34"/>
      <c r="M684" s="146"/>
      <c r="T684" s="55"/>
      <c r="AT684" s="18" t="s">
        <v>165</v>
      </c>
      <c r="AU684" s="18" t="s">
        <v>89</v>
      </c>
    </row>
    <row r="685" spans="2:65" s="1" customFormat="1" ht="16.5" customHeight="1">
      <c r="B685" s="129"/>
      <c r="C685" s="173" t="s">
        <v>1146</v>
      </c>
      <c r="D685" s="173" t="s">
        <v>304</v>
      </c>
      <c r="E685" s="174" t="s">
        <v>889</v>
      </c>
      <c r="F685" s="175" t="s">
        <v>890</v>
      </c>
      <c r="G685" s="176" t="s">
        <v>478</v>
      </c>
      <c r="H685" s="177">
        <v>4</v>
      </c>
      <c r="I685" s="178"/>
      <c r="J685" s="179">
        <f>ROUND(I685*H685,2)</f>
        <v>0</v>
      </c>
      <c r="K685" s="175" t="s">
        <v>150</v>
      </c>
      <c r="L685" s="180"/>
      <c r="M685" s="181" t="s">
        <v>3</v>
      </c>
      <c r="N685" s="182" t="s">
        <v>50</v>
      </c>
      <c r="P685" s="139">
        <f>O685*H685</f>
        <v>0</v>
      </c>
      <c r="Q685" s="139">
        <v>2E-3</v>
      </c>
      <c r="R685" s="139">
        <f>Q685*H685</f>
        <v>8.0000000000000002E-3</v>
      </c>
      <c r="S685" s="139">
        <v>0</v>
      </c>
      <c r="T685" s="140">
        <f>S685*H685</f>
        <v>0</v>
      </c>
      <c r="AR685" s="141" t="s">
        <v>258</v>
      </c>
      <c r="AT685" s="141" t="s">
        <v>304</v>
      </c>
      <c r="AU685" s="141" t="s">
        <v>89</v>
      </c>
      <c r="AY685" s="18" t="s">
        <v>143</v>
      </c>
      <c r="BE685" s="142">
        <f>IF(N685="základní",J685,0)</f>
        <v>0</v>
      </c>
      <c r="BF685" s="142">
        <f>IF(N685="snížená",J685,0)</f>
        <v>0</v>
      </c>
      <c r="BG685" s="142">
        <f>IF(N685="zákl. přenesená",J685,0)</f>
        <v>0</v>
      </c>
      <c r="BH685" s="142">
        <f>IF(N685="sníž. přenesená",J685,0)</f>
        <v>0</v>
      </c>
      <c r="BI685" s="142">
        <f>IF(N685="nulová",J685,0)</f>
        <v>0</v>
      </c>
      <c r="BJ685" s="18" t="s">
        <v>87</v>
      </c>
      <c r="BK685" s="142">
        <f>ROUND(I685*H685,2)</f>
        <v>0</v>
      </c>
      <c r="BL685" s="18" t="s">
        <v>169</v>
      </c>
      <c r="BM685" s="141" t="s">
        <v>1147</v>
      </c>
    </row>
    <row r="686" spans="2:65" s="1" customFormat="1" ht="19.5">
      <c r="B686" s="34"/>
      <c r="D686" s="147" t="s">
        <v>165</v>
      </c>
      <c r="F686" s="148" t="s">
        <v>892</v>
      </c>
      <c r="I686" s="145"/>
      <c r="L686" s="34"/>
      <c r="M686" s="146"/>
      <c r="T686" s="55"/>
      <c r="AT686" s="18" t="s">
        <v>165</v>
      </c>
      <c r="AU686" s="18" t="s">
        <v>89</v>
      </c>
    </row>
    <row r="687" spans="2:65" s="12" customFormat="1" ht="11.25">
      <c r="B687" s="153"/>
      <c r="D687" s="147" t="s">
        <v>216</v>
      </c>
      <c r="E687" s="154" t="s">
        <v>3</v>
      </c>
      <c r="F687" s="155" t="s">
        <v>1148</v>
      </c>
      <c r="H687" s="154" t="s">
        <v>3</v>
      </c>
      <c r="I687" s="156"/>
      <c r="L687" s="153"/>
      <c r="M687" s="157"/>
      <c r="T687" s="158"/>
      <c r="AT687" s="154" t="s">
        <v>216</v>
      </c>
      <c r="AU687" s="154" t="s">
        <v>89</v>
      </c>
      <c r="AV687" s="12" t="s">
        <v>87</v>
      </c>
      <c r="AW687" s="12" t="s">
        <v>40</v>
      </c>
      <c r="AX687" s="12" t="s">
        <v>79</v>
      </c>
      <c r="AY687" s="154" t="s">
        <v>143</v>
      </c>
    </row>
    <row r="688" spans="2:65" s="13" customFormat="1" ht="11.25">
      <c r="B688" s="159"/>
      <c r="D688" s="147" t="s">
        <v>216</v>
      </c>
      <c r="E688" s="160" t="s">
        <v>3</v>
      </c>
      <c r="F688" s="161" t="s">
        <v>1067</v>
      </c>
      <c r="H688" s="162">
        <v>4</v>
      </c>
      <c r="I688" s="163"/>
      <c r="L688" s="159"/>
      <c r="M688" s="164"/>
      <c r="T688" s="165"/>
      <c r="AT688" s="160" t="s">
        <v>216</v>
      </c>
      <c r="AU688" s="160" t="s">
        <v>89</v>
      </c>
      <c r="AV688" s="13" t="s">
        <v>89</v>
      </c>
      <c r="AW688" s="13" t="s">
        <v>40</v>
      </c>
      <c r="AX688" s="13" t="s">
        <v>79</v>
      </c>
      <c r="AY688" s="160" t="s">
        <v>143</v>
      </c>
    </row>
    <row r="689" spans="2:65" s="14" customFormat="1" ht="11.25">
      <c r="B689" s="166"/>
      <c r="D689" s="147" t="s">
        <v>216</v>
      </c>
      <c r="E689" s="167" t="s">
        <v>3</v>
      </c>
      <c r="F689" s="168" t="s">
        <v>219</v>
      </c>
      <c r="H689" s="169">
        <v>4</v>
      </c>
      <c r="I689" s="170"/>
      <c r="L689" s="166"/>
      <c r="M689" s="171"/>
      <c r="T689" s="172"/>
      <c r="AT689" s="167" t="s">
        <v>216</v>
      </c>
      <c r="AU689" s="167" t="s">
        <v>89</v>
      </c>
      <c r="AV689" s="14" t="s">
        <v>169</v>
      </c>
      <c r="AW689" s="14" t="s">
        <v>40</v>
      </c>
      <c r="AX689" s="14" t="s">
        <v>87</v>
      </c>
      <c r="AY689" s="167" t="s">
        <v>143</v>
      </c>
    </row>
    <row r="690" spans="2:65" s="1" customFormat="1" ht="24.2" customHeight="1">
      <c r="B690" s="129"/>
      <c r="C690" s="130" t="s">
        <v>1149</v>
      </c>
      <c r="D690" s="130" t="s">
        <v>146</v>
      </c>
      <c r="E690" s="131" t="s">
        <v>1150</v>
      </c>
      <c r="F690" s="132" t="s">
        <v>1151</v>
      </c>
      <c r="G690" s="133" t="s">
        <v>478</v>
      </c>
      <c r="H690" s="134">
        <v>12</v>
      </c>
      <c r="I690" s="135"/>
      <c r="J690" s="136">
        <f>ROUND(I690*H690,2)</f>
        <v>0</v>
      </c>
      <c r="K690" s="132" t="s">
        <v>150</v>
      </c>
      <c r="L690" s="34"/>
      <c r="M690" s="137" t="s">
        <v>3</v>
      </c>
      <c r="N690" s="138" t="s">
        <v>50</v>
      </c>
      <c r="P690" s="139">
        <f>O690*H690</f>
        <v>0</v>
      </c>
      <c r="Q690" s="139">
        <v>2.639E-2</v>
      </c>
      <c r="R690" s="139">
        <f>Q690*H690</f>
        <v>0.31668000000000002</v>
      </c>
      <c r="S690" s="139">
        <v>0</v>
      </c>
      <c r="T690" s="140">
        <f>S690*H690</f>
        <v>0</v>
      </c>
      <c r="AR690" s="141" t="s">
        <v>169</v>
      </c>
      <c r="AT690" s="141" t="s">
        <v>146</v>
      </c>
      <c r="AU690" s="141" t="s">
        <v>89</v>
      </c>
      <c r="AY690" s="18" t="s">
        <v>143</v>
      </c>
      <c r="BE690" s="142">
        <f>IF(N690="základní",J690,0)</f>
        <v>0</v>
      </c>
      <c r="BF690" s="142">
        <f>IF(N690="snížená",J690,0)</f>
        <v>0</v>
      </c>
      <c r="BG690" s="142">
        <f>IF(N690="zákl. přenesená",J690,0)</f>
        <v>0</v>
      </c>
      <c r="BH690" s="142">
        <f>IF(N690="sníž. přenesená",J690,0)</f>
        <v>0</v>
      </c>
      <c r="BI690" s="142">
        <f>IF(N690="nulová",J690,0)</f>
        <v>0</v>
      </c>
      <c r="BJ690" s="18" t="s">
        <v>87</v>
      </c>
      <c r="BK690" s="142">
        <f>ROUND(I690*H690,2)</f>
        <v>0</v>
      </c>
      <c r="BL690" s="18" t="s">
        <v>169</v>
      </c>
      <c r="BM690" s="141" t="s">
        <v>1152</v>
      </c>
    </row>
    <row r="691" spans="2:65" s="1" customFormat="1" ht="11.25">
      <c r="B691" s="34"/>
      <c r="D691" s="143" t="s">
        <v>153</v>
      </c>
      <c r="F691" s="144" t="s">
        <v>1153</v>
      </c>
      <c r="I691" s="145"/>
      <c r="L691" s="34"/>
      <c r="M691" s="146"/>
      <c r="T691" s="55"/>
      <c r="AT691" s="18" t="s">
        <v>153</v>
      </c>
      <c r="AU691" s="18" t="s">
        <v>89</v>
      </c>
    </row>
    <row r="692" spans="2:65" s="1" customFormat="1" ht="29.25">
      <c r="B692" s="34"/>
      <c r="D692" s="147" t="s">
        <v>165</v>
      </c>
      <c r="F692" s="148" t="s">
        <v>1154</v>
      </c>
      <c r="I692" s="145"/>
      <c r="L692" s="34"/>
      <c r="M692" s="146"/>
      <c r="T692" s="55"/>
      <c r="AT692" s="18" t="s">
        <v>165</v>
      </c>
      <c r="AU692" s="18" t="s">
        <v>89</v>
      </c>
    </row>
    <row r="693" spans="2:65" s="1" customFormat="1" ht="16.5" customHeight="1">
      <c r="B693" s="129"/>
      <c r="C693" s="173" t="s">
        <v>1155</v>
      </c>
      <c r="D693" s="173" t="s">
        <v>304</v>
      </c>
      <c r="E693" s="174" t="s">
        <v>1156</v>
      </c>
      <c r="F693" s="175" t="s">
        <v>1157</v>
      </c>
      <c r="G693" s="176" t="s">
        <v>478</v>
      </c>
      <c r="H693" s="177">
        <v>12</v>
      </c>
      <c r="I693" s="178"/>
      <c r="J693" s="179">
        <f>ROUND(I693*H693,2)</f>
        <v>0</v>
      </c>
      <c r="K693" s="175" t="s">
        <v>150</v>
      </c>
      <c r="L693" s="180"/>
      <c r="M693" s="181" t="s">
        <v>3</v>
      </c>
      <c r="N693" s="182" t="s">
        <v>50</v>
      </c>
      <c r="P693" s="139">
        <f>O693*H693</f>
        <v>0</v>
      </c>
      <c r="Q693" s="139">
        <v>2E-3</v>
      </c>
      <c r="R693" s="139">
        <f>Q693*H693</f>
        <v>2.4E-2</v>
      </c>
      <c r="S693" s="139">
        <v>0</v>
      </c>
      <c r="T693" s="140">
        <f>S693*H693</f>
        <v>0</v>
      </c>
      <c r="AR693" s="141" t="s">
        <v>258</v>
      </c>
      <c r="AT693" s="141" t="s">
        <v>304</v>
      </c>
      <c r="AU693" s="141" t="s">
        <v>89</v>
      </c>
      <c r="AY693" s="18" t="s">
        <v>143</v>
      </c>
      <c r="BE693" s="142">
        <f>IF(N693="základní",J693,0)</f>
        <v>0</v>
      </c>
      <c r="BF693" s="142">
        <f>IF(N693="snížená",J693,0)</f>
        <v>0</v>
      </c>
      <c r="BG693" s="142">
        <f>IF(N693="zákl. přenesená",J693,0)</f>
        <v>0</v>
      </c>
      <c r="BH693" s="142">
        <f>IF(N693="sníž. přenesená",J693,0)</f>
        <v>0</v>
      </c>
      <c r="BI693" s="142">
        <f>IF(N693="nulová",J693,0)</f>
        <v>0</v>
      </c>
      <c r="BJ693" s="18" t="s">
        <v>87</v>
      </c>
      <c r="BK693" s="142">
        <f>ROUND(I693*H693,2)</f>
        <v>0</v>
      </c>
      <c r="BL693" s="18" t="s">
        <v>169</v>
      </c>
      <c r="BM693" s="141" t="s">
        <v>1158</v>
      </c>
    </row>
    <row r="694" spans="2:65" s="1" customFormat="1" ht="16.5" customHeight="1">
      <c r="B694" s="129"/>
      <c r="C694" s="130" t="s">
        <v>1159</v>
      </c>
      <c r="D694" s="130" t="s">
        <v>146</v>
      </c>
      <c r="E694" s="131" t="s">
        <v>1160</v>
      </c>
      <c r="F694" s="132" t="s">
        <v>1161</v>
      </c>
      <c r="G694" s="133" t="s">
        <v>478</v>
      </c>
      <c r="H694" s="134">
        <v>16</v>
      </c>
      <c r="I694" s="135"/>
      <c r="J694" s="136">
        <f>ROUND(I694*H694,2)</f>
        <v>0</v>
      </c>
      <c r="K694" s="132" t="s">
        <v>150</v>
      </c>
      <c r="L694" s="34"/>
      <c r="M694" s="137" t="s">
        <v>3</v>
      </c>
      <c r="N694" s="138" t="s">
        <v>50</v>
      </c>
      <c r="P694" s="139">
        <f>O694*H694</f>
        <v>0</v>
      </c>
      <c r="Q694" s="139">
        <v>1.65E-3</v>
      </c>
      <c r="R694" s="139">
        <f>Q694*H694</f>
        <v>2.64E-2</v>
      </c>
      <c r="S694" s="139">
        <v>0</v>
      </c>
      <c r="T694" s="140">
        <f>S694*H694</f>
        <v>0</v>
      </c>
      <c r="AR694" s="141" t="s">
        <v>169</v>
      </c>
      <c r="AT694" s="141" t="s">
        <v>146</v>
      </c>
      <c r="AU694" s="141" t="s">
        <v>89</v>
      </c>
      <c r="AY694" s="18" t="s">
        <v>143</v>
      </c>
      <c r="BE694" s="142">
        <f>IF(N694="základní",J694,0)</f>
        <v>0</v>
      </c>
      <c r="BF694" s="142">
        <f>IF(N694="snížená",J694,0)</f>
        <v>0</v>
      </c>
      <c r="BG694" s="142">
        <f>IF(N694="zákl. přenesená",J694,0)</f>
        <v>0</v>
      </c>
      <c r="BH694" s="142">
        <f>IF(N694="sníž. přenesená",J694,0)</f>
        <v>0</v>
      </c>
      <c r="BI694" s="142">
        <f>IF(N694="nulová",J694,0)</f>
        <v>0</v>
      </c>
      <c r="BJ694" s="18" t="s">
        <v>87</v>
      </c>
      <c r="BK694" s="142">
        <f>ROUND(I694*H694,2)</f>
        <v>0</v>
      </c>
      <c r="BL694" s="18" t="s">
        <v>169</v>
      </c>
      <c r="BM694" s="141" t="s">
        <v>1162</v>
      </c>
    </row>
    <row r="695" spans="2:65" s="1" customFormat="1" ht="11.25">
      <c r="B695" s="34"/>
      <c r="D695" s="143" t="s">
        <v>153</v>
      </c>
      <c r="F695" s="144" t="s">
        <v>1163</v>
      </c>
      <c r="I695" s="145"/>
      <c r="L695" s="34"/>
      <c r="M695" s="146"/>
      <c r="T695" s="55"/>
      <c r="AT695" s="18" t="s">
        <v>153</v>
      </c>
      <c r="AU695" s="18" t="s">
        <v>89</v>
      </c>
    </row>
    <row r="696" spans="2:65" s="1" customFormat="1" ht="19.5">
      <c r="B696" s="34"/>
      <c r="D696" s="147" t="s">
        <v>165</v>
      </c>
      <c r="F696" s="148" t="s">
        <v>1164</v>
      </c>
      <c r="I696" s="145"/>
      <c r="L696" s="34"/>
      <c r="M696" s="146"/>
      <c r="T696" s="55"/>
      <c r="AT696" s="18" t="s">
        <v>165</v>
      </c>
      <c r="AU696" s="18" t="s">
        <v>89</v>
      </c>
    </row>
    <row r="697" spans="2:65" s="1" customFormat="1" ht="16.5" customHeight="1">
      <c r="B697" s="129"/>
      <c r="C697" s="173" t="s">
        <v>1165</v>
      </c>
      <c r="D697" s="173" t="s">
        <v>304</v>
      </c>
      <c r="E697" s="174" t="s">
        <v>1166</v>
      </c>
      <c r="F697" s="175" t="s">
        <v>1167</v>
      </c>
      <c r="G697" s="176" t="s">
        <v>478</v>
      </c>
      <c r="H697" s="177">
        <v>16</v>
      </c>
      <c r="I697" s="178"/>
      <c r="J697" s="179">
        <f>ROUND(I697*H697,2)</f>
        <v>0</v>
      </c>
      <c r="K697" s="175" t="s">
        <v>150</v>
      </c>
      <c r="L697" s="180"/>
      <c r="M697" s="181" t="s">
        <v>3</v>
      </c>
      <c r="N697" s="182" t="s">
        <v>50</v>
      </c>
      <c r="P697" s="139">
        <f>O697*H697</f>
        <v>0</v>
      </c>
      <c r="Q697" s="139">
        <v>3.0599999999999999E-2</v>
      </c>
      <c r="R697" s="139">
        <f>Q697*H697</f>
        <v>0.48959999999999998</v>
      </c>
      <c r="S697" s="139">
        <v>0</v>
      </c>
      <c r="T697" s="140">
        <f>S697*H697</f>
        <v>0</v>
      </c>
      <c r="AR697" s="141" t="s">
        <v>258</v>
      </c>
      <c r="AT697" s="141" t="s">
        <v>304</v>
      </c>
      <c r="AU697" s="141" t="s">
        <v>89</v>
      </c>
      <c r="AY697" s="18" t="s">
        <v>143</v>
      </c>
      <c r="BE697" s="142">
        <f>IF(N697="základní",J697,0)</f>
        <v>0</v>
      </c>
      <c r="BF697" s="142">
        <f>IF(N697="snížená",J697,0)</f>
        <v>0</v>
      </c>
      <c r="BG697" s="142">
        <f>IF(N697="zákl. přenesená",J697,0)</f>
        <v>0</v>
      </c>
      <c r="BH697" s="142">
        <f>IF(N697="sníž. přenesená",J697,0)</f>
        <v>0</v>
      </c>
      <c r="BI697" s="142">
        <f>IF(N697="nulová",J697,0)</f>
        <v>0</v>
      </c>
      <c r="BJ697" s="18" t="s">
        <v>87</v>
      </c>
      <c r="BK697" s="142">
        <f>ROUND(I697*H697,2)</f>
        <v>0</v>
      </c>
      <c r="BL697" s="18" t="s">
        <v>169</v>
      </c>
      <c r="BM697" s="141" t="s">
        <v>1168</v>
      </c>
    </row>
    <row r="698" spans="2:65" s="1" customFormat="1" ht="58.5">
      <c r="B698" s="34"/>
      <c r="D698" s="147" t="s">
        <v>165</v>
      </c>
      <c r="F698" s="148" t="s">
        <v>1169</v>
      </c>
      <c r="I698" s="145"/>
      <c r="L698" s="34"/>
      <c r="M698" s="146"/>
      <c r="T698" s="55"/>
      <c r="AT698" s="18" t="s">
        <v>165</v>
      </c>
      <c r="AU698" s="18" t="s">
        <v>89</v>
      </c>
    </row>
    <row r="699" spans="2:65" s="1" customFormat="1" ht="21.75" customHeight="1">
      <c r="B699" s="129"/>
      <c r="C699" s="130" t="s">
        <v>1170</v>
      </c>
      <c r="D699" s="130" t="s">
        <v>146</v>
      </c>
      <c r="E699" s="131" t="s">
        <v>1171</v>
      </c>
      <c r="F699" s="132" t="s">
        <v>1172</v>
      </c>
      <c r="G699" s="133" t="s">
        <v>478</v>
      </c>
      <c r="H699" s="134">
        <v>12</v>
      </c>
      <c r="I699" s="135"/>
      <c r="J699" s="136">
        <f>ROUND(I699*H699,2)</f>
        <v>0</v>
      </c>
      <c r="K699" s="132" t="s">
        <v>150</v>
      </c>
      <c r="L699" s="34"/>
      <c r="M699" s="137" t="s">
        <v>3</v>
      </c>
      <c r="N699" s="138" t="s">
        <v>50</v>
      </c>
      <c r="P699" s="139">
        <f>O699*H699</f>
        <v>0</v>
      </c>
      <c r="Q699" s="139">
        <v>0.09</v>
      </c>
      <c r="R699" s="139">
        <f>Q699*H699</f>
        <v>1.08</v>
      </c>
      <c r="S699" s="139">
        <v>0</v>
      </c>
      <c r="T699" s="140">
        <f>S699*H699</f>
        <v>0</v>
      </c>
      <c r="AR699" s="141" t="s">
        <v>169</v>
      </c>
      <c r="AT699" s="141" t="s">
        <v>146</v>
      </c>
      <c r="AU699" s="141" t="s">
        <v>89</v>
      </c>
      <c r="AY699" s="18" t="s">
        <v>143</v>
      </c>
      <c r="BE699" s="142">
        <f>IF(N699="základní",J699,0)</f>
        <v>0</v>
      </c>
      <c r="BF699" s="142">
        <f>IF(N699="snížená",J699,0)</f>
        <v>0</v>
      </c>
      <c r="BG699" s="142">
        <f>IF(N699="zákl. přenesená",J699,0)</f>
        <v>0</v>
      </c>
      <c r="BH699" s="142">
        <f>IF(N699="sníž. přenesená",J699,0)</f>
        <v>0</v>
      </c>
      <c r="BI699" s="142">
        <f>IF(N699="nulová",J699,0)</f>
        <v>0</v>
      </c>
      <c r="BJ699" s="18" t="s">
        <v>87</v>
      </c>
      <c r="BK699" s="142">
        <f>ROUND(I699*H699,2)</f>
        <v>0</v>
      </c>
      <c r="BL699" s="18" t="s">
        <v>169</v>
      </c>
      <c r="BM699" s="141" t="s">
        <v>1173</v>
      </c>
    </row>
    <row r="700" spans="2:65" s="1" customFormat="1" ht="11.25">
      <c r="B700" s="34"/>
      <c r="D700" s="143" t="s">
        <v>153</v>
      </c>
      <c r="F700" s="144" t="s">
        <v>1174</v>
      </c>
      <c r="I700" s="145"/>
      <c r="L700" s="34"/>
      <c r="M700" s="146"/>
      <c r="T700" s="55"/>
      <c r="AT700" s="18" t="s">
        <v>153</v>
      </c>
      <c r="AU700" s="18" t="s">
        <v>89</v>
      </c>
    </row>
    <row r="701" spans="2:65" s="1" customFormat="1" ht="19.5">
      <c r="B701" s="34"/>
      <c r="D701" s="147" t="s">
        <v>165</v>
      </c>
      <c r="F701" s="148" t="s">
        <v>851</v>
      </c>
      <c r="I701" s="145"/>
      <c r="L701" s="34"/>
      <c r="M701" s="146"/>
      <c r="T701" s="55"/>
      <c r="AT701" s="18" t="s">
        <v>165</v>
      </c>
      <c r="AU701" s="18" t="s">
        <v>89</v>
      </c>
    </row>
    <row r="702" spans="2:65" s="12" customFormat="1" ht="11.25">
      <c r="B702" s="153"/>
      <c r="D702" s="147" t="s">
        <v>216</v>
      </c>
      <c r="E702" s="154" t="s">
        <v>3</v>
      </c>
      <c r="F702" s="155" t="s">
        <v>852</v>
      </c>
      <c r="H702" s="154" t="s">
        <v>3</v>
      </c>
      <c r="I702" s="156"/>
      <c r="L702" s="153"/>
      <c r="M702" s="157"/>
      <c r="T702" s="158"/>
      <c r="AT702" s="154" t="s">
        <v>216</v>
      </c>
      <c r="AU702" s="154" t="s">
        <v>89</v>
      </c>
      <c r="AV702" s="12" t="s">
        <v>87</v>
      </c>
      <c r="AW702" s="12" t="s">
        <v>40</v>
      </c>
      <c r="AX702" s="12" t="s">
        <v>79</v>
      </c>
      <c r="AY702" s="154" t="s">
        <v>143</v>
      </c>
    </row>
    <row r="703" spans="2:65" s="13" customFormat="1" ht="11.25">
      <c r="B703" s="159"/>
      <c r="D703" s="147" t="s">
        <v>216</v>
      </c>
      <c r="E703" s="160" t="s">
        <v>3</v>
      </c>
      <c r="F703" s="161" t="s">
        <v>855</v>
      </c>
      <c r="H703" s="162">
        <v>1</v>
      </c>
      <c r="I703" s="163"/>
      <c r="L703" s="159"/>
      <c r="M703" s="164"/>
      <c r="T703" s="165"/>
      <c r="AT703" s="160" t="s">
        <v>216</v>
      </c>
      <c r="AU703" s="160" t="s">
        <v>89</v>
      </c>
      <c r="AV703" s="13" t="s">
        <v>89</v>
      </c>
      <c r="AW703" s="13" t="s">
        <v>40</v>
      </c>
      <c r="AX703" s="13" t="s">
        <v>79</v>
      </c>
      <c r="AY703" s="160" t="s">
        <v>143</v>
      </c>
    </row>
    <row r="704" spans="2:65" s="13" customFormat="1" ht="11.25">
      <c r="B704" s="159"/>
      <c r="D704" s="147" t="s">
        <v>216</v>
      </c>
      <c r="E704" s="160" t="s">
        <v>3</v>
      </c>
      <c r="F704" s="161" t="s">
        <v>925</v>
      </c>
      <c r="H704" s="162">
        <v>1</v>
      </c>
      <c r="I704" s="163"/>
      <c r="L704" s="159"/>
      <c r="M704" s="164"/>
      <c r="T704" s="165"/>
      <c r="AT704" s="160" t="s">
        <v>216</v>
      </c>
      <c r="AU704" s="160" t="s">
        <v>89</v>
      </c>
      <c r="AV704" s="13" t="s">
        <v>89</v>
      </c>
      <c r="AW704" s="13" t="s">
        <v>40</v>
      </c>
      <c r="AX704" s="13" t="s">
        <v>79</v>
      </c>
      <c r="AY704" s="160" t="s">
        <v>143</v>
      </c>
    </row>
    <row r="705" spans="2:65" s="13" customFormat="1" ht="11.25">
      <c r="B705" s="159"/>
      <c r="D705" s="147" t="s">
        <v>216</v>
      </c>
      <c r="E705" s="160" t="s">
        <v>3</v>
      </c>
      <c r="F705" s="161" t="s">
        <v>926</v>
      </c>
      <c r="H705" s="162">
        <v>1</v>
      </c>
      <c r="I705" s="163"/>
      <c r="L705" s="159"/>
      <c r="M705" s="164"/>
      <c r="T705" s="165"/>
      <c r="AT705" s="160" t="s">
        <v>216</v>
      </c>
      <c r="AU705" s="160" t="s">
        <v>89</v>
      </c>
      <c r="AV705" s="13" t="s">
        <v>89</v>
      </c>
      <c r="AW705" s="13" t="s">
        <v>40</v>
      </c>
      <c r="AX705" s="13" t="s">
        <v>79</v>
      </c>
      <c r="AY705" s="160" t="s">
        <v>143</v>
      </c>
    </row>
    <row r="706" spans="2:65" s="13" customFormat="1" ht="11.25">
      <c r="B706" s="159"/>
      <c r="D706" s="147" t="s">
        <v>216</v>
      </c>
      <c r="E706" s="160" t="s">
        <v>3</v>
      </c>
      <c r="F706" s="161" t="s">
        <v>927</v>
      </c>
      <c r="H706" s="162">
        <v>1</v>
      </c>
      <c r="I706" s="163"/>
      <c r="L706" s="159"/>
      <c r="M706" s="164"/>
      <c r="T706" s="165"/>
      <c r="AT706" s="160" t="s">
        <v>216</v>
      </c>
      <c r="AU706" s="160" t="s">
        <v>89</v>
      </c>
      <c r="AV706" s="13" t="s">
        <v>89</v>
      </c>
      <c r="AW706" s="13" t="s">
        <v>40</v>
      </c>
      <c r="AX706" s="13" t="s">
        <v>79</v>
      </c>
      <c r="AY706" s="160" t="s">
        <v>143</v>
      </c>
    </row>
    <row r="707" spans="2:65" s="13" customFormat="1" ht="11.25">
      <c r="B707" s="159"/>
      <c r="D707" s="147" t="s">
        <v>216</v>
      </c>
      <c r="E707" s="160" t="s">
        <v>3</v>
      </c>
      <c r="F707" s="161" t="s">
        <v>864</v>
      </c>
      <c r="H707" s="162">
        <v>1</v>
      </c>
      <c r="I707" s="163"/>
      <c r="L707" s="159"/>
      <c r="M707" s="164"/>
      <c r="T707" s="165"/>
      <c r="AT707" s="160" t="s">
        <v>216</v>
      </c>
      <c r="AU707" s="160" t="s">
        <v>89</v>
      </c>
      <c r="AV707" s="13" t="s">
        <v>89</v>
      </c>
      <c r="AW707" s="13" t="s">
        <v>40</v>
      </c>
      <c r="AX707" s="13" t="s">
        <v>79</v>
      </c>
      <c r="AY707" s="160" t="s">
        <v>143</v>
      </c>
    </row>
    <row r="708" spans="2:65" s="13" customFormat="1" ht="11.25">
      <c r="B708" s="159"/>
      <c r="D708" s="147" t="s">
        <v>216</v>
      </c>
      <c r="E708" s="160" t="s">
        <v>3</v>
      </c>
      <c r="F708" s="161" t="s">
        <v>856</v>
      </c>
      <c r="H708" s="162">
        <v>1</v>
      </c>
      <c r="I708" s="163"/>
      <c r="L708" s="159"/>
      <c r="M708" s="164"/>
      <c r="T708" s="165"/>
      <c r="AT708" s="160" t="s">
        <v>216</v>
      </c>
      <c r="AU708" s="160" t="s">
        <v>89</v>
      </c>
      <c r="AV708" s="13" t="s">
        <v>89</v>
      </c>
      <c r="AW708" s="13" t="s">
        <v>40</v>
      </c>
      <c r="AX708" s="13" t="s">
        <v>79</v>
      </c>
      <c r="AY708" s="160" t="s">
        <v>143</v>
      </c>
    </row>
    <row r="709" spans="2:65" s="13" customFormat="1" ht="11.25">
      <c r="B709" s="159"/>
      <c r="D709" s="147" t="s">
        <v>216</v>
      </c>
      <c r="E709" s="160" t="s">
        <v>3</v>
      </c>
      <c r="F709" s="161" t="s">
        <v>857</v>
      </c>
      <c r="H709" s="162">
        <v>1</v>
      </c>
      <c r="I709" s="163"/>
      <c r="L709" s="159"/>
      <c r="M709" s="164"/>
      <c r="T709" s="165"/>
      <c r="AT709" s="160" t="s">
        <v>216</v>
      </c>
      <c r="AU709" s="160" t="s">
        <v>89</v>
      </c>
      <c r="AV709" s="13" t="s">
        <v>89</v>
      </c>
      <c r="AW709" s="13" t="s">
        <v>40</v>
      </c>
      <c r="AX709" s="13" t="s">
        <v>79</v>
      </c>
      <c r="AY709" s="160" t="s">
        <v>143</v>
      </c>
    </row>
    <row r="710" spans="2:65" s="13" customFormat="1" ht="11.25">
      <c r="B710" s="159"/>
      <c r="D710" s="147" t="s">
        <v>216</v>
      </c>
      <c r="E710" s="160" t="s">
        <v>3</v>
      </c>
      <c r="F710" s="161" t="s">
        <v>928</v>
      </c>
      <c r="H710" s="162">
        <v>1</v>
      </c>
      <c r="I710" s="163"/>
      <c r="L710" s="159"/>
      <c r="M710" s="164"/>
      <c r="T710" s="165"/>
      <c r="AT710" s="160" t="s">
        <v>216</v>
      </c>
      <c r="AU710" s="160" t="s">
        <v>89</v>
      </c>
      <c r="AV710" s="13" t="s">
        <v>89</v>
      </c>
      <c r="AW710" s="13" t="s">
        <v>40</v>
      </c>
      <c r="AX710" s="13" t="s">
        <v>79</v>
      </c>
      <c r="AY710" s="160" t="s">
        <v>143</v>
      </c>
    </row>
    <row r="711" spans="2:65" s="13" customFormat="1" ht="11.25">
      <c r="B711" s="159"/>
      <c r="D711" s="147" t="s">
        <v>216</v>
      </c>
      <c r="E711" s="160" t="s">
        <v>3</v>
      </c>
      <c r="F711" s="161" t="s">
        <v>929</v>
      </c>
      <c r="H711" s="162">
        <v>1</v>
      </c>
      <c r="I711" s="163"/>
      <c r="L711" s="159"/>
      <c r="M711" s="164"/>
      <c r="T711" s="165"/>
      <c r="AT711" s="160" t="s">
        <v>216</v>
      </c>
      <c r="AU711" s="160" t="s">
        <v>89</v>
      </c>
      <c r="AV711" s="13" t="s">
        <v>89</v>
      </c>
      <c r="AW711" s="13" t="s">
        <v>40</v>
      </c>
      <c r="AX711" s="13" t="s">
        <v>79</v>
      </c>
      <c r="AY711" s="160" t="s">
        <v>143</v>
      </c>
    </row>
    <row r="712" spans="2:65" s="13" customFormat="1" ht="11.25">
      <c r="B712" s="159"/>
      <c r="D712" s="147" t="s">
        <v>216</v>
      </c>
      <c r="E712" s="160" t="s">
        <v>3</v>
      </c>
      <c r="F712" s="161" t="s">
        <v>865</v>
      </c>
      <c r="H712" s="162">
        <v>1</v>
      </c>
      <c r="I712" s="163"/>
      <c r="L712" s="159"/>
      <c r="M712" s="164"/>
      <c r="T712" s="165"/>
      <c r="AT712" s="160" t="s">
        <v>216</v>
      </c>
      <c r="AU712" s="160" t="s">
        <v>89</v>
      </c>
      <c r="AV712" s="13" t="s">
        <v>89</v>
      </c>
      <c r="AW712" s="13" t="s">
        <v>40</v>
      </c>
      <c r="AX712" s="13" t="s">
        <v>79</v>
      </c>
      <c r="AY712" s="160" t="s">
        <v>143</v>
      </c>
    </row>
    <row r="713" spans="2:65" s="13" customFormat="1" ht="11.25">
      <c r="B713" s="159"/>
      <c r="D713" s="147" t="s">
        <v>216</v>
      </c>
      <c r="E713" s="160" t="s">
        <v>3</v>
      </c>
      <c r="F713" s="161" t="s">
        <v>905</v>
      </c>
      <c r="H713" s="162">
        <v>1</v>
      </c>
      <c r="I713" s="163"/>
      <c r="L713" s="159"/>
      <c r="M713" s="164"/>
      <c r="T713" s="165"/>
      <c r="AT713" s="160" t="s">
        <v>216</v>
      </c>
      <c r="AU713" s="160" t="s">
        <v>89</v>
      </c>
      <c r="AV713" s="13" t="s">
        <v>89</v>
      </c>
      <c r="AW713" s="13" t="s">
        <v>40</v>
      </c>
      <c r="AX713" s="13" t="s">
        <v>79</v>
      </c>
      <c r="AY713" s="160" t="s">
        <v>143</v>
      </c>
    </row>
    <row r="714" spans="2:65" s="13" customFormat="1" ht="11.25">
      <c r="B714" s="159"/>
      <c r="D714" s="147" t="s">
        <v>216</v>
      </c>
      <c r="E714" s="160" t="s">
        <v>3</v>
      </c>
      <c r="F714" s="161" t="s">
        <v>863</v>
      </c>
      <c r="H714" s="162">
        <v>1</v>
      </c>
      <c r="I714" s="163"/>
      <c r="L714" s="159"/>
      <c r="M714" s="164"/>
      <c r="T714" s="165"/>
      <c r="AT714" s="160" t="s">
        <v>216</v>
      </c>
      <c r="AU714" s="160" t="s">
        <v>89</v>
      </c>
      <c r="AV714" s="13" t="s">
        <v>89</v>
      </c>
      <c r="AW714" s="13" t="s">
        <v>40</v>
      </c>
      <c r="AX714" s="13" t="s">
        <v>79</v>
      </c>
      <c r="AY714" s="160" t="s">
        <v>143</v>
      </c>
    </row>
    <row r="715" spans="2:65" s="14" customFormat="1" ht="11.25">
      <c r="B715" s="166"/>
      <c r="D715" s="147" t="s">
        <v>216</v>
      </c>
      <c r="E715" s="167" t="s">
        <v>3</v>
      </c>
      <c r="F715" s="168" t="s">
        <v>219</v>
      </c>
      <c r="H715" s="169">
        <v>12</v>
      </c>
      <c r="I715" s="170"/>
      <c r="L715" s="166"/>
      <c r="M715" s="171"/>
      <c r="T715" s="172"/>
      <c r="AT715" s="167" t="s">
        <v>216</v>
      </c>
      <c r="AU715" s="167" t="s">
        <v>89</v>
      </c>
      <c r="AV715" s="14" t="s">
        <v>169</v>
      </c>
      <c r="AW715" s="14" t="s">
        <v>40</v>
      </c>
      <c r="AX715" s="14" t="s">
        <v>87</v>
      </c>
      <c r="AY715" s="167" t="s">
        <v>143</v>
      </c>
    </row>
    <row r="716" spans="2:65" s="1" customFormat="1" ht="16.5" customHeight="1">
      <c r="B716" s="129"/>
      <c r="C716" s="173" t="s">
        <v>1175</v>
      </c>
      <c r="D716" s="173" t="s">
        <v>304</v>
      </c>
      <c r="E716" s="174" t="s">
        <v>1176</v>
      </c>
      <c r="F716" s="175" t="s">
        <v>1177</v>
      </c>
      <c r="G716" s="176" t="s">
        <v>478</v>
      </c>
      <c r="H716" s="177">
        <v>12</v>
      </c>
      <c r="I716" s="178"/>
      <c r="J716" s="179">
        <f>ROUND(I716*H716,2)</f>
        <v>0</v>
      </c>
      <c r="K716" s="175" t="s">
        <v>150</v>
      </c>
      <c r="L716" s="180"/>
      <c r="M716" s="181" t="s">
        <v>3</v>
      </c>
      <c r="N716" s="182" t="s">
        <v>50</v>
      </c>
      <c r="P716" s="139">
        <f>O716*H716</f>
        <v>0</v>
      </c>
      <c r="Q716" s="139">
        <v>0.19600000000000001</v>
      </c>
      <c r="R716" s="139">
        <f>Q716*H716</f>
        <v>2.3520000000000003</v>
      </c>
      <c r="S716" s="139">
        <v>0</v>
      </c>
      <c r="T716" s="140">
        <f>S716*H716</f>
        <v>0</v>
      </c>
      <c r="AR716" s="141" t="s">
        <v>258</v>
      </c>
      <c r="AT716" s="141" t="s">
        <v>304</v>
      </c>
      <c r="AU716" s="141" t="s">
        <v>89</v>
      </c>
      <c r="AY716" s="18" t="s">
        <v>143</v>
      </c>
      <c r="BE716" s="142">
        <f>IF(N716="základní",J716,0)</f>
        <v>0</v>
      </c>
      <c r="BF716" s="142">
        <f>IF(N716="snížená",J716,0)</f>
        <v>0</v>
      </c>
      <c r="BG716" s="142">
        <f>IF(N716="zákl. přenesená",J716,0)</f>
        <v>0</v>
      </c>
      <c r="BH716" s="142">
        <f>IF(N716="sníž. přenesená",J716,0)</f>
        <v>0</v>
      </c>
      <c r="BI716" s="142">
        <f>IF(N716="nulová",J716,0)</f>
        <v>0</v>
      </c>
      <c r="BJ716" s="18" t="s">
        <v>87</v>
      </c>
      <c r="BK716" s="142">
        <f>ROUND(I716*H716,2)</f>
        <v>0</v>
      </c>
      <c r="BL716" s="18" t="s">
        <v>169</v>
      </c>
      <c r="BM716" s="141" t="s">
        <v>1178</v>
      </c>
    </row>
    <row r="717" spans="2:65" s="1" customFormat="1" ht="19.5">
      <c r="B717" s="34"/>
      <c r="D717" s="147" t="s">
        <v>165</v>
      </c>
      <c r="F717" s="148" t="s">
        <v>1179</v>
      </c>
      <c r="I717" s="145"/>
      <c r="L717" s="34"/>
      <c r="M717" s="146"/>
      <c r="T717" s="55"/>
      <c r="AT717" s="18" t="s">
        <v>165</v>
      </c>
      <c r="AU717" s="18" t="s">
        <v>89</v>
      </c>
    </row>
    <row r="718" spans="2:65" s="1" customFormat="1" ht="16.5" customHeight="1">
      <c r="B718" s="129"/>
      <c r="C718" s="130" t="s">
        <v>1180</v>
      </c>
      <c r="D718" s="130" t="s">
        <v>146</v>
      </c>
      <c r="E718" s="131" t="s">
        <v>1181</v>
      </c>
      <c r="F718" s="132" t="s">
        <v>1182</v>
      </c>
      <c r="G718" s="133" t="s">
        <v>316</v>
      </c>
      <c r="H718" s="134">
        <v>274.60000000000002</v>
      </c>
      <c r="I718" s="135"/>
      <c r="J718" s="136">
        <f>ROUND(I718*H718,2)</f>
        <v>0</v>
      </c>
      <c r="K718" s="132" t="s">
        <v>150</v>
      </c>
      <c r="L718" s="34"/>
      <c r="M718" s="137" t="s">
        <v>3</v>
      </c>
      <c r="N718" s="138" t="s">
        <v>50</v>
      </c>
      <c r="P718" s="139">
        <f>O718*H718</f>
        <v>0</v>
      </c>
      <c r="Q718" s="139">
        <v>1.2999999999999999E-4</v>
      </c>
      <c r="R718" s="139">
        <f>Q718*H718</f>
        <v>3.5698000000000001E-2</v>
      </c>
      <c r="S718" s="139">
        <v>0</v>
      </c>
      <c r="T718" s="140">
        <f>S718*H718</f>
        <v>0</v>
      </c>
      <c r="AR718" s="141" t="s">
        <v>169</v>
      </c>
      <c r="AT718" s="141" t="s">
        <v>146</v>
      </c>
      <c r="AU718" s="141" t="s">
        <v>89</v>
      </c>
      <c r="AY718" s="18" t="s">
        <v>143</v>
      </c>
      <c r="BE718" s="142">
        <f>IF(N718="základní",J718,0)</f>
        <v>0</v>
      </c>
      <c r="BF718" s="142">
        <f>IF(N718="snížená",J718,0)</f>
        <v>0</v>
      </c>
      <c r="BG718" s="142">
        <f>IF(N718="zákl. přenesená",J718,0)</f>
        <v>0</v>
      </c>
      <c r="BH718" s="142">
        <f>IF(N718="sníž. přenesená",J718,0)</f>
        <v>0</v>
      </c>
      <c r="BI718" s="142">
        <f>IF(N718="nulová",J718,0)</f>
        <v>0</v>
      </c>
      <c r="BJ718" s="18" t="s">
        <v>87</v>
      </c>
      <c r="BK718" s="142">
        <f>ROUND(I718*H718,2)</f>
        <v>0</v>
      </c>
      <c r="BL718" s="18" t="s">
        <v>169</v>
      </c>
      <c r="BM718" s="141" t="s">
        <v>1183</v>
      </c>
    </row>
    <row r="719" spans="2:65" s="1" customFormat="1" ht="11.25">
      <c r="B719" s="34"/>
      <c r="D719" s="143" t="s">
        <v>153</v>
      </c>
      <c r="F719" s="144" t="s">
        <v>1184</v>
      </c>
      <c r="I719" s="145"/>
      <c r="L719" s="34"/>
      <c r="M719" s="146"/>
      <c r="T719" s="55"/>
      <c r="AT719" s="18" t="s">
        <v>153</v>
      </c>
      <c r="AU719" s="18" t="s">
        <v>89</v>
      </c>
    </row>
    <row r="720" spans="2:65" s="12" customFormat="1" ht="11.25">
      <c r="B720" s="153"/>
      <c r="D720" s="147" t="s">
        <v>216</v>
      </c>
      <c r="E720" s="154" t="s">
        <v>3</v>
      </c>
      <c r="F720" s="155" t="s">
        <v>965</v>
      </c>
      <c r="H720" s="154" t="s">
        <v>3</v>
      </c>
      <c r="I720" s="156"/>
      <c r="L720" s="153"/>
      <c r="M720" s="157"/>
      <c r="T720" s="158"/>
      <c r="AT720" s="154" t="s">
        <v>216</v>
      </c>
      <c r="AU720" s="154" t="s">
        <v>89</v>
      </c>
      <c r="AV720" s="12" t="s">
        <v>87</v>
      </c>
      <c r="AW720" s="12" t="s">
        <v>40</v>
      </c>
      <c r="AX720" s="12" t="s">
        <v>79</v>
      </c>
      <c r="AY720" s="154" t="s">
        <v>143</v>
      </c>
    </row>
    <row r="721" spans="2:65" s="13" customFormat="1" ht="11.25">
      <c r="B721" s="159"/>
      <c r="D721" s="147" t="s">
        <v>216</v>
      </c>
      <c r="E721" s="160" t="s">
        <v>3</v>
      </c>
      <c r="F721" s="161" t="s">
        <v>966</v>
      </c>
      <c r="H721" s="162">
        <v>185.4</v>
      </c>
      <c r="I721" s="163"/>
      <c r="L721" s="159"/>
      <c r="M721" s="164"/>
      <c r="T721" s="165"/>
      <c r="AT721" s="160" t="s">
        <v>216</v>
      </c>
      <c r="AU721" s="160" t="s">
        <v>89</v>
      </c>
      <c r="AV721" s="13" t="s">
        <v>89</v>
      </c>
      <c r="AW721" s="13" t="s">
        <v>40</v>
      </c>
      <c r="AX721" s="13" t="s">
        <v>79</v>
      </c>
      <c r="AY721" s="160" t="s">
        <v>143</v>
      </c>
    </row>
    <row r="722" spans="2:65" s="12" customFormat="1" ht="11.25">
      <c r="B722" s="153"/>
      <c r="D722" s="147" t="s">
        <v>216</v>
      </c>
      <c r="E722" s="154" t="s">
        <v>3</v>
      </c>
      <c r="F722" s="155" t="s">
        <v>631</v>
      </c>
      <c r="H722" s="154" t="s">
        <v>3</v>
      </c>
      <c r="I722" s="156"/>
      <c r="L722" s="153"/>
      <c r="M722" s="157"/>
      <c r="T722" s="158"/>
      <c r="AT722" s="154" t="s">
        <v>216</v>
      </c>
      <c r="AU722" s="154" t="s">
        <v>89</v>
      </c>
      <c r="AV722" s="12" t="s">
        <v>87</v>
      </c>
      <c r="AW722" s="12" t="s">
        <v>40</v>
      </c>
      <c r="AX722" s="12" t="s">
        <v>79</v>
      </c>
      <c r="AY722" s="154" t="s">
        <v>143</v>
      </c>
    </row>
    <row r="723" spans="2:65" s="13" customFormat="1" ht="11.25">
      <c r="B723" s="159"/>
      <c r="D723" s="147" t="s">
        <v>216</v>
      </c>
      <c r="E723" s="160" t="s">
        <v>3</v>
      </c>
      <c r="F723" s="161" t="s">
        <v>1185</v>
      </c>
      <c r="H723" s="162">
        <v>89.2</v>
      </c>
      <c r="I723" s="163"/>
      <c r="L723" s="159"/>
      <c r="M723" s="164"/>
      <c r="T723" s="165"/>
      <c r="AT723" s="160" t="s">
        <v>216</v>
      </c>
      <c r="AU723" s="160" t="s">
        <v>89</v>
      </c>
      <c r="AV723" s="13" t="s">
        <v>89</v>
      </c>
      <c r="AW723" s="13" t="s">
        <v>40</v>
      </c>
      <c r="AX723" s="13" t="s">
        <v>79</v>
      </c>
      <c r="AY723" s="160" t="s">
        <v>143</v>
      </c>
    </row>
    <row r="724" spans="2:65" s="14" customFormat="1" ht="11.25">
      <c r="B724" s="166"/>
      <c r="D724" s="147" t="s">
        <v>216</v>
      </c>
      <c r="E724" s="167" t="s">
        <v>3</v>
      </c>
      <c r="F724" s="168" t="s">
        <v>219</v>
      </c>
      <c r="H724" s="169">
        <v>274.60000000000002</v>
      </c>
      <c r="I724" s="170"/>
      <c r="L724" s="166"/>
      <c r="M724" s="171"/>
      <c r="T724" s="172"/>
      <c r="AT724" s="167" t="s">
        <v>216</v>
      </c>
      <c r="AU724" s="167" t="s">
        <v>89</v>
      </c>
      <c r="AV724" s="14" t="s">
        <v>169</v>
      </c>
      <c r="AW724" s="14" t="s">
        <v>40</v>
      </c>
      <c r="AX724" s="14" t="s">
        <v>87</v>
      </c>
      <c r="AY724" s="167" t="s">
        <v>143</v>
      </c>
    </row>
    <row r="725" spans="2:65" s="1" customFormat="1" ht="21.75" customHeight="1">
      <c r="B725" s="129"/>
      <c r="C725" s="130" t="s">
        <v>1186</v>
      </c>
      <c r="D725" s="130" t="s">
        <v>146</v>
      </c>
      <c r="E725" s="131" t="s">
        <v>1187</v>
      </c>
      <c r="F725" s="132" t="s">
        <v>1188</v>
      </c>
      <c r="G725" s="133" t="s">
        <v>196</v>
      </c>
      <c r="H725" s="134">
        <v>8.6</v>
      </c>
      <c r="I725" s="135"/>
      <c r="J725" s="136">
        <f>ROUND(I725*H725,2)</f>
        <v>0</v>
      </c>
      <c r="K725" s="132" t="s">
        <v>150</v>
      </c>
      <c r="L725" s="34"/>
      <c r="M725" s="137" t="s">
        <v>3</v>
      </c>
      <c r="N725" s="138" t="s">
        <v>50</v>
      </c>
      <c r="P725" s="139">
        <f>O725*H725</f>
        <v>0</v>
      </c>
      <c r="Q725" s="139">
        <v>0</v>
      </c>
      <c r="R725" s="139">
        <f>Q725*H725</f>
        <v>0</v>
      </c>
      <c r="S725" s="139">
        <v>1.92</v>
      </c>
      <c r="T725" s="140">
        <f>S725*H725</f>
        <v>16.512</v>
      </c>
      <c r="AR725" s="141" t="s">
        <v>169</v>
      </c>
      <c r="AT725" s="141" t="s">
        <v>146</v>
      </c>
      <c r="AU725" s="141" t="s">
        <v>89</v>
      </c>
      <c r="AY725" s="18" t="s">
        <v>143</v>
      </c>
      <c r="BE725" s="142">
        <f>IF(N725="základní",J725,0)</f>
        <v>0</v>
      </c>
      <c r="BF725" s="142">
        <f>IF(N725="snížená",J725,0)</f>
        <v>0</v>
      </c>
      <c r="BG725" s="142">
        <f>IF(N725="zákl. přenesená",J725,0)</f>
        <v>0</v>
      </c>
      <c r="BH725" s="142">
        <f>IF(N725="sníž. přenesená",J725,0)</f>
        <v>0</v>
      </c>
      <c r="BI725" s="142">
        <f>IF(N725="nulová",J725,0)</f>
        <v>0</v>
      </c>
      <c r="BJ725" s="18" t="s">
        <v>87</v>
      </c>
      <c r="BK725" s="142">
        <f>ROUND(I725*H725,2)</f>
        <v>0</v>
      </c>
      <c r="BL725" s="18" t="s">
        <v>169</v>
      </c>
      <c r="BM725" s="141" t="s">
        <v>1189</v>
      </c>
    </row>
    <row r="726" spans="2:65" s="1" customFormat="1" ht="11.25">
      <c r="B726" s="34"/>
      <c r="D726" s="143" t="s">
        <v>153</v>
      </c>
      <c r="F726" s="144" t="s">
        <v>1190</v>
      </c>
      <c r="I726" s="145"/>
      <c r="L726" s="34"/>
      <c r="M726" s="146"/>
      <c r="T726" s="55"/>
      <c r="AT726" s="18" t="s">
        <v>153</v>
      </c>
      <c r="AU726" s="18" t="s">
        <v>89</v>
      </c>
    </row>
    <row r="727" spans="2:65" s="12" customFormat="1" ht="11.25">
      <c r="B727" s="153"/>
      <c r="D727" s="147" t="s">
        <v>216</v>
      </c>
      <c r="E727" s="154" t="s">
        <v>3</v>
      </c>
      <c r="F727" s="155" t="s">
        <v>1191</v>
      </c>
      <c r="H727" s="154" t="s">
        <v>3</v>
      </c>
      <c r="I727" s="156"/>
      <c r="L727" s="153"/>
      <c r="M727" s="157"/>
      <c r="T727" s="158"/>
      <c r="AT727" s="154" t="s">
        <v>216</v>
      </c>
      <c r="AU727" s="154" t="s">
        <v>89</v>
      </c>
      <c r="AV727" s="12" t="s">
        <v>87</v>
      </c>
      <c r="AW727" s="12" t="s">
        <v>40</v>
      </c>
      <c r="AX727" s="12" t="s">
        <v>79</v>
      </c>
      <c r="AY727" s="154" t="s">
        <v>143</v>
      </c>
    </row>
    <row r="728" spans="2:65" s="13" customFormat="1" ht="11.25">
      <c r="B728" s="159"/>
      <c r="D728" s="147" t="s">
        <v>216</v>
      </c>
      <c r="E728" s="160" t="s">
        <v>3</v>
      </c>
      <c r="F728" s="161" t="s">
        <v>1192</v>
      </c>
      <c r="H728" s="162">
        <v>1.4139999999999999</v>
      </c>
      <c r="I728" s="163"/>
      <c r="L728" s="159"/>
      <c r="M728" s="164"/>
      <c r="T728" s="165"/>
      <c r="AT728" s="160" t="s">
        <v>216</v>
      </c>
      <c r="AU728" s="160" t="s">
        <v>89</v>
      </c>
      <c r="AV728" s="13" t="s">
        <v>89</v>
      </c>
      <c r="AW728" s="13" t="s">
        <v>40</v>
      </c>
      <c r="AX728" s="13" t="s">
        <v>79</v>
      </c>
      <c r="AY728" s="160" t="s">
        <v>143</v>
      </c>
    </row>
    <row r="729" spans="2:65" s="13" customFormat="1" ht="11.25">
      <c r="B729" s="159"/>
      <c r="D729" s="147" t="s">
        <v>216</v>
      </c>
      <c r="E729" s="160" t="s">
        <v>3</v>
      </c>
      <c r="F729" s="161" t="s">
        <v>1193</v>
      </c>
      <c r="H729" s="162">
        <v>1.1619999999999999</v>
      </c>
      <c r="I729" s="163"/>
      <c r="L729" s="159"/>
      <c r="M729" s="164"/>
      <c r="T729" s="165"/>
      <c r="AT729" s="160" t="s">
        <v>216</v>
      </c>
      <c r="AU729" s="160" t="s">
        <v>89</v>
      </c>
      <c r="AV729" s="13" t="s">
        <v>89</v>
      </c>
      <c r="AW729" s="13" t="s">
        <v>40</v>
      </c>
      <c r="AX729" s="13" t="s">
        <v>79</v>
      </c>
      <c r="AY729" s="160" t="s">
        <v>143</v>
      </c>
    </row>
    <row r="730" spans="2:65" s="13" customFormat="1" ht="11.25">
      <c r="B730" s="159"/>
      <c r="D730" s="147" t="s">
        <v>216</v>
      </c>
      <c r="E730" s="160" t="s">
        <v>3</v>
      </c>
      <c r="F730" s="161" t="s">
        <v>1194</v>
      </c>
      <c r="H730" s="162">
        <v>1.21</v>
      </c>
      <c r="I730" s="163"/>
      <c r="L730" s="159"/>
      <c r="M730" s="164"/>
      <c r="T730" s="165"/>
      <c r="AT730" s="160" t="s">
        <v>216</v>
      </c>
      <c r="AU730" s="160" t="s">
        <v>89</v>
      </c>
      <c r="AV730" s="13" t="s">
        <v>89</v>
      </c>
      <c r="AW730" s="13" t="s">
        <v>40</v>
      </c>
      <c r="AX730" s="13" t="s">
        <v>79</v>
      </c>
      <c r="AY730" s="160" t="s">
        <v>143</v>
      </c>
    </row>
    <row r="731" spans="2:65" s="12" customFormat="1" ht="11.25">
      <c r="B731" s="153"/>
      <c r="D731" s="147" t="s">
        <v>216</v>
      </c>
      <c r="E731" s="154" t="s">
        <v>3</v>
      </c>
      <c r="F731" s="155" t="s">
        <v>1195</v>
      </c>
      <c r="H731" s="154" t="s">
        <v>3</v>
      </c>
      <c r="I731" s="156"/>
      <c r="L731" s="153"/>
      <c r="M731" s="157"/>
      <c r="T731" s="158"/>
      <c r="AT731" s="154" t="s">
        <v>216</v>
      </c>
      <c r="AU731" s="154" t="s">
        <v>89</v>
      </c>
      <c r="AV731" s="12" t="s">
        <v>87</v>
      </c>
      <c r="AW731" s="12" t="s">
        <v>40</v>
      </c>
      <c r="AX731" s="12" t="s">
        <v>79</v>
      </c>
      <c r="AY731" s="154" t="s">
        <v>143</v>
      </c>
    </row>
    <row r="732" spans="2:65" s="13" customFormat="1" ht="11.25">
      <c r="B732" s="159"/>
      <c r="D732" s="147" t="s">
        <v>216</v>
      </c>
      <c r="E732" s="160" t="s">
        <v>3</v>
      </c>
      <c r="F732" s="161" t="s">
        <v>1196</v>
      </c>
      <c r="H732" s="162">
        <v>1.296</v>
      </c>
      <c r="I732" s="163"/>
      <c r="L732" s="159"/>
      <c r="M732" s="164"/>
      <c r="T732" s="165"/>
      <c r="AT732" s="160" t="s">
        <v>216</v>
      </c>
      <c r="AU732" s="160" t="s">
        <v>89</v>
      </c>
      <c r="AV732" s="13" t="s">
        <v>89</v>
      </c>
      <c r="AW732" s="13" t="s">
        <v>40</v>
      </c>
      <c r="AX732" s="13" t="s">
        <v>79</v>
      </c>
      <c r="AY732" s="160" t="s">
        <v>143</v>
      </c>
    </row>
    <row r="733" spans="2:65" s="13" customFormat="1" ht="11.25">
      <c r="B733" s="159"/>
      <c r="D733" s="147" t="s">
        <v>216</v>
      </c>
      <c r="E733" s="160" t="s">
        <v>3</v>
      </c>
      <c r="F733" s="161" t="s">
        <v>1197</v>
      </c>
      <c r="H733" s="162">
        <v>1.0840000000000001</v>
      </c>
      <c r="I733" s="163"/>
      <c r="L733" s="159"/>
      <c r="M733" s="164"/>
      <c r="T733" s="165"/>
      <c r="AT733" s="160" t="s">
        <v>216</v>
      </c>
      <c r="AU733" s="160" t="s">
        <v>89</v>
      </c>
      <c r="AV733" s="13" t="s">
        <v>89</v>
      </c>
      <c r="AW733" s="13" t="s">
        <v>40</v>
      </c>
      <c r="AX733" s="13" t="s">
        <v>79</v>
      </c>
      <c r="AY733" s="160" t="s">
        <v>143</v>
      </c>
    </row>
    <row r="734" spans="2:65" s="13" customFormat="1" ht="11.25">
      <c r="B734" s="159"/>
      <c r="D734" s="147" t="s">
        <v>216</v>
      </c>
      <c r="E734" s="160" t="s">
        <v>3</v>
      </c>
      <c r="F734" s="161" t="s">
        <v>1198</v>
      </c>
      <c r="H734" s="162">
        <v>1.2170000000000001</v>
      </c>
      <c r="I734" s="163"/>
      <c r="L734" s="159"/>
      <c r="M734" s="164"/>
      <c r="T734" s="165"/>
      <c r="AT734" s="160" t="s">
        <v>216</v>
      </c>
      <c r="AU734" s="160" t="s">
        <v>89</v>
      </c>
      <c r="AV734" s="13" t="s">
        <v>89</v>
      </c>
      <c r="AW734" s="13" t="s">
        <v>40</v>
      </c>
      <c r="AX734" s="13" t="s">
        <v>79</v>
      </c>
      <c r="AY734" s="160" t="s">
        <v>143</v>
      </c>
    </row>
    <row r="735" spans="2:65" s="13" customFormat="1" ht="11.25">
      <c r="B735" s="159"/>
      <c r="D735" s="147" t="s">
        <v>216</v>
      </c>
      <c r="E735" s="160" t="s">
        <v>3</v>
      </c>
      <c r="F735" s="161" t="s">
        <v>1199</v>
      </c>
      <c r="H735" s="162">
        <v>1.2170000000000001</v>
      </c>
      <c r="I735" s="163"/>
      <c r="L735" s="159"/>
      <c r="M735" s="164"/>
      <c r="T735" s="165"/>
      <c r="AT735" s="160" t="s">
        <v>216</v>
      </c>
      <c r="AU735" s="160" t="s">
        <v>89</v>
      </c>
      <c r="AV735" s="13" t="s">
        <v>89</v>
      </c>
      <c r="AW735" s="13" t="s">
        <v>40</v>
      </c>
      <c r="AX735" s="13" t="s">
        <v>79</v>
      </c>
      <c r="AY735" s="160" t="s">
        <v>143</v>
      </c>
    </row>
    <row r="736" spans="2:65" s="14" customFormat="1" ht="11.25">
      <c r="B736" s="166"/>
      <c r="D736" s="147" t="s">
        <v>216</v>
      </c>
      <c r="E736" s="167" t="s">
        <v>3</v>
      </c>
      <c r="F736" s="168" t="s">
        <v>219</v>
      </c>
      <c r="H736" s="169">
        <v>8.6</v>
      </c>
      <c r="I736" s="170"/>
      <c r="L736" s="166"/>
      <c r="M736" s="171"/>
      <c r="T736" s="172"/>
      <c r="AT736" s="167" t="s">
        <v>216</v>
      </c>
      <c r="AU736" s="167" t="s">
        <v>89</v>
      </c>
      <c r="AV736" s="14" t="s">
        <v>169</v>
      </c>
      <c r="AW736" s="14" t="s">
        <v>40</v>
      </c>
      <c r="AX736" s="14" t="s">
        <v>87</v>
      </c>
      <c r="AY736" s="167" t="s">
        <v>143</v>
      </c>
    </row>
    <row r="737" spans="2:65" s="1" customFormat="1" ht="21.75" customHeight="1">
      <c r="B737" s="129"/>
      <c r="C737" s="130" t="s">
        <v>1200</v>
      </c>
      <c r="D737" s="130" t="s">
        <v>146</v>
      </c>
      <c r="E737" s="131" t="s">
        <v>1201</v>
      </c>
      <c r="F737" s="132" t="s">
        <v>1202</v>
      </c>
      <c r="G737" s="133" t="s">
        <v>196</v>
      </c>
      <c r="H737" s="134">
        <v>5.875</v>
      </c>
      <c r="I737" s="135"/>
      <c r="J737" s="136">
        <f>ROUND(I737*H737,2)</f>
        <v>0</v>
      </c>
      <c r="K737" s="132" t="s">
        <v>150</v>
      </c>
      <c r="L737" s="34"/>
      <c r="M737" s="137" t="s">
        <v>3</v>
      </c>
      <c r="N737" s="138" t="s">
        <v>50</v>
      </c>
      <c r="P737" s="139">
        <f>O737*H737</f>
        <v>0</v>
      </c>
      <c r="Q737" s="139">
        <v>0</v>
      </c>
      <c r="R737" s="139">
        <f>Q737*H737</f>
        <v>0</v>
      </c>
      <c r="S737" s="139">
        <v>0.6</v>
      </c>
      <c r="T737" s="140">
        <f>S737*H737</f>
        <v>3.5249999999999999</v>
      </c>
      <c r="AR737" s="141" t="s">
        <v>169</v>
      </c>
      <c r="AT737" s="141" t="s">
        <v>146</v>
      </c>
      <c r="AU737" s="141" t="s">
        <v>89</v>
      </c>
      <c r="AY737" s="18" t="s">
        <v>143</v>
      </c>
      <c r="BE737" s="142">
        <f>IF(N737="základní",J737,0)</f>
        <v>0</v>
      </c>
      <c r="BF737" s="142">
        <f>IF(N737="snížená",J737,0)</f>
        <v>0</v>
      </c>
      <c r="BG737" s="142">
        <f>IF(N737="zákl. přenesená",J737,0)</f>
        <v>0</v>
      </c>
      <c r="BH737" s="142">
        <f>IF(N737="sníž. přenesená",J737,0)</f>
        <v>0</v>
      </c>
      <c r="BI737" s="142">
        <f>IF(N737="nulová",J737,0)</f>
        <v>0</v>
      </c>
      <c r="BJ737" s="18" t="s">
        <v>87</v>
      </c>
      <c r="BK737" s="142">
        <f>ROUND(I737*H737,2)</f>
        <v>0</v>
      </c>
      <c r="BL737" s="18" t="s">
        <v>169</v>
      </c>
      <c r="BM737" s="141" t="s">
        <v>1203</v>
      </c>
    </row>
    <row r="738" spans="2:65" s="1" customFormat="1" ht="11.25">
      <c r="B738" s="34"/>
      <c r="D738" s="143" t="s">
        <v>153</v>
      </c>
      <c r="F738" s="144" t="s">
        <v>1204</v>
      </c>
      <c r="I738" s="145"/>
      <c r="L738" s="34"/>
      <c r="M738" s="146"/>
      <c r="T738" s="55"/>
      <c r="AT738" s="18" t="s">
        <v>153</v>
      </c>
      <c r="AU738" s="18" t="s">
        <v>89</v>
      </c>
    </row>
    <row r="739" spans="2:65" s="12" customFormat="1" ht="11.25">
      <c r="B739" s="153"/>
      <c r="D739" s="147" t="s">
        <v>216</v>
      </c>
      <c r="E739" s="154" t="s">
        <v>3</v>
      </c>
      <c r="F739" s="155" t="s">
        <v>1191</v>
      </c>
      <c r="H739" s="154" t="s">
        <v>3</v>
      </c>
      <c r="I739" s="156"/>
      <c r="L739" s="153"/>
      <c r="M739" s="157"/>
      <c r="T739" s="158"/>
      <c r="AT739" s="154" t="s">
        <v>216</v>
      </c>
      <c r="AU739" s="154" t="s">
        <v>89</v>
      </c>
      <c r="AV739" s="12" t="s">
        <v>87</v>
      </c>
      <c r="AW739" s="12" t="s">
        <v>40</v>
      </c>
      <c r="AX739" s="12" t="s">
        <v>79</v>
      </c>
      <c r="AY739" s="154" t="s">
        <v>143</v>
      </c>
    </row>
    <row r="740" spans="2:65" s="13" customFormat="1" ht="11.25">
      <c r="B740" s="159"/>
      <c r="D740" s="147" t="s">
        <v>216</v>
      </c>
      <c r="E740" s="160" t="s">
        <v>3</v>
      </c>
      <c r="F740" s="161" t="s">
        <v>1205</v>
      </c>
      <c r="H740" s="162">
        <v>2.1989999999999998</v>
      </c>
      <c r="I740" s="163"/>
      <c r="L740" s="159"/>
      <c r="M740" s="164"/>
      <c r="T740" s="165"/>
      <c r="AT740" s="160" t="s">
        <v>216</v>
      </c>
      <c r="AU740" s="160" t="s">
        <v>89</v>
      </c>
      <c r="AV740" s="13" t="s">
        <v>89</v>
      </c>
      <c r="AW740" s="13" t="s">
        <v>40</v>
      </c>
      <c r="AX740" s="13" t="s">
        <v>79</v>
      </c>
      <c r="AY740" s="160" t="s">
        <v>143</v>
      </c>
    </row>
    <row r="741" spans="2:65" s="13" customFormat="1" ht="11.25">
      <c r="B741" s="159"/>
      <c r="D741" s="147" t="s">
        <v>216</v>
      </c>
      <c r="E741" s="160" t="s">
        <v>3</v>
      </c>
      <c r="F741" s="161" t="s">
        <v>1206</v>
      </c>
      <c r="H741" s="162">
        <v>1.72</v>
      </c>
      <c r="I741" s="163"/>
      <c r="L741" s="159"/>
      <c r="M741" s="164"/>
      <c r="T741" s="165"/>
      <c r="AT741" s="160" t="s">
        <v>216</v>
      </c>
      <c r="AU741" s="160" t="s">
        <v>89</v>
      </c>
      <c r="AV741" s="13" t="s">
        <v>89</v>
      </c>
      <c r="AW741" s="13" t="s">
        <v>40</v>
      </c>
      <c r="AX741" s="13" t="s">
        <v>79</v>
      </c>
      <c r="AY741" s="160" t="s">
        <v>143</v>
      </c>
    </row>
    <row r="742" spans="2:65" s="12" customFormat="1" ht="11.25">
      <c r="B742" s="153"/>
      <c r="D742" s="147" t="s">
        <v>216</v>
      </c>
      <c r="E742" s="154" t="s">
        <v>3</v>
      </c>
      <c r="F742" s="155" t="s">
        <v>1195</v>
      </c>
      <c r="H742" s="154" t="s">
        <v>3</v>
      </c>
      <c r="I742" s="156"/>
      <c r="L742" s="153"/>
      <c r="M742" s="157"/>
      <c r="T742" s="158"/>
      <c r="AT742" s="154" t="s">
        <v>216</v>
      </c>
      <c r="AU742" s="154" t="s">
        <v>89</v>
      </c>
      <c r="AV742" s="12" t="s">
        <v>87</v>
      </c>
      <c r="AW742" s="12" t="s">
        <v>40</v>
      </c>
      <c r="AX742" s="12" t="s">
        <v>79</v>
      </c>
      <c r="AY742" s="154" t="s">
        <v>143</v>
      </c>
    </row>
    <row r="743" spans="2:65" s="13" customFormat="1" ht="11.25">
      <c r="B743" s="159"/>
      <c r="D743" s="147" t="s">
        <v>216</v>
      </c>
      <c r="E743" s="160" t="s">
        <v>3</v>
      </c>
      <c r="F743" s="161" t="s">
        <v>1207</v>
      </c>
      <c r="H743" s="162">
        <v>1.956</v>
      </c>
      <c r="I743" s="163"/>
      <c r="L743" s="159"/>
      <c r="M743" s="164"/>
      <c r="T743" s="165"/>
      <c r="AT743" s="160" t="s">
        <v>216</v>
      </c>
      <c r="AU743" s="160" t="s">
        <v>89</v>
      </c>
      <c r="AV743" s="13" t="s">
        <v>89</v>
      </c>
      <c r="AW743" s="13" t="s">
        <v>40</v>
      </c>
      <c r="AX743" s="13" t="s">
        <v>79</v>
      </c>
      <c r="AY743" s="160" t="s">
        <v>143</v>
      </c>
    </row>
    <row r="744" spans="2:65" s="14" customFormat="1" ht="11.25">
      <c r="B744" s="166"/>
      <c r="D744" s="147" t="s">
        <v>216</v>
      </c>
      <c r="E744" s="167" t="s">
        <v>3</v>
      </c>
      <c r="F744" s="168" t="s">
        <v>219</v>
      </c>
      <c r="H744" s="169">
        <v>5.875</v>
      </c>
      <c r="I744" s="170"/>
      <c r="L744" s="166"/>
      <c r="M744" s="171"/>
      <c r="T744" s="172"/>
      <c r="AT744" s="167" t="s">
        <v>216</v>
      </c>
      <c r="AU744" s="167" t="s">
        <v>89</v>
      </c>
      <c r="AV744" s="14" t="s">
        <v>169</v>
      </c>
      <c r="AW744" s="14" t="s">
        <v>40</v>
      </c>
      <c r="AX744" s="14" t="s">
        <v>87</v>
      </c>
      <c r="AY744" s="167" t="s">
        <v>143</v>
      </c>
    </row>
    <row r="745" spans="2:65" s="1" customFormat="1" ht="21.75" customHeight="1">
      <c r="B745" s="129"/>
      <c r="C745" s="130" t="s">
        <v>1208</v>
      </c>
      <c r="D745" s="130" t="s">
        <v>146</v>
      </c>
      <c r="E745" s="131" t="s">
        <v>1209</v>
      </c>
      <c r="F745" s="132" t="s">
        <v>1210</v>
      </c>
      <c r="G745" s="133" t="s">
        <v>196</v>
      </c>
      <c r="H745" s="134">
        <v>2.4</v>
      </c>
      <c r="I745" s="135"/>
      <c r="J745" s="136">
        <f>ROUND(I745*H745,2)</f>
        <v>0</v>
      </c>
      <c r="K745" s="132" t="s">
        <v>150</v>
      </c>
      <c r="L745" s="34"/>
      <c r="M745" s="137" t="s">
        <v>3</v>
      </c>
      <c r="N745" s="138" t="s">
        <v>50</v>
      </c>
      <c r="P745" s="139">
        <f>O745*H745</f>
        <v>0</v>
      </c>
      <c r="Q745" s="139">
        <v>0</v>
      </c>
      <c r="R745" s="139">
        <f>Q745*H745</f>
        <v>0</v>
      </c>
      <c r="S745" s="139">
        <v>0</v>
      </c>
      <c r="T745" s="140">
        <f>S745*H745</f>
        <v>0</v>
      </c>
      <c r="AR745" s="141" t="s">
        <v>169</v>
      </c>
      <c r="AT745" s="141" t="s">
        <v>146</v>
      </c>
      <c r="AU745" s="141" t="s">
        <v>89</v>
      </c>
      <c r="AY745" s="18" t="s">
        <v>143</v>
      </c>
      <c r="BE745" s="142">
        <f>IF(N745="základní",J745,0)</f>
        <v>0</v>
      </c>
      <c r="BF745" s="142">
        <f>IF(N745="snížená",J745,0)</f>
        <v>0</v>
      </c>
      <c r="BG745" s="142">
        <f>IF(N745="zákl. přenesená",J745,0)</f>
        <v>0</v>
      </c>
      <c r="BH745" s="142">
        <f>IF(N745="sníž. přenesená",J745,0)</f>
        <v>0</v>
      </c>
      <c r="BI745" s="142">
        <f>IF(N745="nulová",J745,0)</f>
        <v>0</v>
      </c>
      <c r="BJ745" s="18" t="s">
        <v>87</v>
      </c>
      <c r="BK745" s="142">
        <f>ROUND(I745*H745,2)</f>
        <v>0</v>
      </c>
      <c r="BL745" s="18" t="s">
        <v>169</v>
      </c>
      <c r="BM745" s="141" t="s">
        <v>1211</v>
      </c>
    </row>
    <row r="746" spans="2:65" s="1" customFormat="1" ht="11.25">
      <c r="B746" s="34"/>
      <c r="D746" s="143" t="s">
        <v>153</v>
      </c>
      <c r="F746" s="144" t="s">
        <v>1212</v>
      </c>
      <c r="I746" s="145"/>
      <c r="L746" s="34"/>
      <c r="M746" s="146"/>
      <c r="T746" s="55"/>
      <c r="AT746" s="18" t="s">
        <v>153</v>
      </c>
      <c r="AU746" s="18" t="s">
        <v>89</v>
      </c>
    </row>
    <row r="747" spans="2:65" s="1" customFormat="1" ht="19.5">
      <c r="B747" s="34"/>
      <c r="D747" s="147" t="s">
        <v>165</v>
      </c>
      <c r="F747" s="148" t="s">
        <v>1213</v>
      </c>
      <c r="I747" s="145"/>
      <c r="L747" s="34"/>
      <c r="M747" s="146"/>
      <c r="T747" s="55"/>
      <c r="AT747" s="18" t="s">
        <v>165</v>
      </c>
      <c r="AU747" s="18" t="s">
        <v>89</v>
      </c>
    </row>
    <row r="748" spans="2:65" s="12" customFormat="1" ht="11.25">
      <c r="B748" s="153"/>
      <c r="D748" s="147" t="s">
        <v>216</v>
      </c>
      <c r="E748" s="154" t="s">
        <v>3</v>
      </c>
      <c r="F748" s="155" t="s">
        <v>1214</v>
      </c>
      <c r="H748" s="154" t="s">
        <v>3</v>
      </c>
      <c r="I748" s="156"/>
      <c r="L748" s="153"/>
      <c r="M748" s="157"/>
      <c r="T748" s="158"/>
      <c r="AT748" s="154" t="s">
        <v>216</v>
      </c>
      <c r="AU748" s="154" t="s">
        <v>89</v>
      </c>
      <c r="AV748" s="12" t="s">
        <v>87</v>
      </c>
      <c r="AW748" s="12" t="s">
        <v>40</v>
      </c>
      <c r="AX748" s="12" t="s">
        <v>79</v>
      </c>
      <c r="AY748" s="154" t="s">
        <v>143</v>
      </c>
    </row>
    <row r="749" spans="2:65" s="13" customFormat="1" ht="11.25">
      <c r="B749" s="159"/>
      <c r="D749" s="147" t="s">
        <v>216</v>
      </c>
      <c r="E749" s="160" t="s">
        <v>3</v>
      </c>
      <c r="F749" s="161" t="s">
        <v>1215</v>
      </c>
      <c r="H749" s="162">
        <v>2.4</v>
      </c>
      <c r="I749" s="163"/>
      <c r="L749" s="159"/>
      <c r="M749" s="164"/>
      <c r="T749" s="165"/>
      <c r="AT749" s="160" t="s">
        <v>216</v>
      </c>
      <c r="AU749" s="160" t="s">
        <v>89</v>
      </c>
      <c r="AV749" s="13" t="s">
        <v>89</v>
      </c>
      <c r="AW749" s="13" t="s">
        <v>40</v>
      </c>
      <c r="AX749" s="13" t="s">
        <v>79</v>
      </c>
      <c r="AY749" s="160" t="s">
        <v>143</v>
      </c>
    </row>
    <row r="750" spans="2:65" s="14" customFormat="1" ht="11.25">
      <c r="B750" s="166"/>
      <c r="D750" s="147" t="s">
        <v>216</v>
      </c>
      <c r="E750" s="167" t="s">
        <v>3</v>
      </c>
      <c r="F750" s="168" t="s">
        <v>219</v>
      </c>
      <c r="H750" s="169">
        <v>2.4</v>
      </c>
      <c r="I750" s="170"/>
      <c r="L750" s="166"/>
      <c r="M750" s="171"/>
      <c r="T750" s="172"/>
      <c r="AT750" s="167" t="s">
        <v>216</v>
      </c>
      <c r="AU750" s="167" t="s">
        <v>89</v>
      </c>
      <c r="AV750" s="14" t="s">
        <v>169</v>
      </c>
      <c r="AW750" s="14" t="s">
        <v>40</v>
      </c>
      <c r="AX750" s="14" t="s">
        <v>87</v>
      </c>
      <c r="AY750" s="167" t="s">
        <v>143</v>
      </c>
    </row>
    <row r="751" spans="2:65" s="1" customFormat="1" ht="16.5" customHeight="1">
      <c r="B751" s="129"/>
      <c r="C751" s="130" t="s">
        <v>1216</v>
      </c>
      <c r="D751" s="130" t="s">
        <v>146</v>
      </c>
      <c r="E751" s="131" t="s">
        <v>1217</v>
      </c>
      <c r="F751" s="132" t="s">
        <v>1218</v>
      </c>
      <c r="G751" s="133" t="s">
        <v>213</v>
      </c>
      <c r="H751" s="134">
        <v>5.6</v>
      </c>
      <c r="I751" s="135"/>
      <c r="J751" s="136">
        <f>ROUND(I751*H751,2)</f>
        <v>0</v>
      </c>
      <c r="K751" s="132" t="s">
        <v>150</v>
      </c>
      <c r="L751" s="34"/>
      <c r="M751" s="137" t="s">
        <v>3</v>
      </c>
      <c r="N751" s="138" t="s">
        <v>50</v>
      </c>
      <c r="P751" s="139">
        <f>O751*H751</f>
        <v>0</v>
      </c>
      <c r="Q751" s="139">
        <v>4.5999999999999999E-3</v>
      </c>
      <c r="R751" s="139">
        <f>Q751*H751</f>
        <v>2.5759999999999998E-2</v>
      </c>
      <c r="S751" s="139">
        <v>0</v>
      </c>
      <c r="T751" s="140">
        <f>S751*H751</f>
        <v>0</v>
      </c>
      <c r="AR751" s="141" t="s">
        <v>169</v>
      </c>
      <c r="AT751" s="141" t="s">
        <v>146</v>
      </c>
      <c r="AU751" s="141" t="s">
        <v>89</v>
      </c>
      <c r="AY751" s="18" t="s">
        <v>143</v>
      </c>
      <c r="BE751" s="142">
        <f>IF(N751="základní",J751,0)</f>
        <v>0</v>
      </c>
      <c r="BF751" s="142">
        <f>IF(N751="snížená",J751,0)</f>
        <v>0</v>
      </c>
      <c r="BG751" s="142">
        <f>IF(N751="zákl. přenesená",J751,0)</f>
        <v>0</v>
      </c>
      <c r="BH751" s="142">
        <f>IF(N751="sníž. přenesená",J751,0)</f>
        <v>0</v>
      </c>
      <c r="BI751" s="142">
        <f>IF(N751="nulová",J751,0)</f>
        <v>0</v>
      </c>
      <c r="BJ751" s="18" t="s">
        <v>87</v>
      </c>
      <c r="BK751" s="142">
        <f>ROUND(I751*H751,2)</f>
        <v>0</v>
      </c>
      <c r="BL751" s="18" t="s">
        <v>169</v>
      </c>
      <c r="BM751" s="141" t="s">
        <v>1219</v>
      </c>
    </row>
    <row r="752" spans="2:65" s="1" customFormat="1" ht="11.25">
      <c r="B752" s="34"/>
      <c r="D752" s="143" t="s">
        <v>153</v>
      </c>
      <c r="F752" s="144" t="s">
        <v>1220</v>
      </c>
      <c r="I752" s="145"/>
      <c r="L752" s="34"/>
      <c r="M752" s="146"/>
      <c r="T752" s="55"/>
      <c r="AT752" s="18" t="s">
        <v>153</v>
      </c>
      <c r="AU752" s="18" t="s">
        <v>89</v>
      </c>
    </row>
    <row r="753" spans="2:65" s="12" customFormat="1" ht="11.25">
      <c r="B753" s="153"/>
      <c r="D753" s="147" t="s">
        <v>216</v>
      </c>
      <c r="E753" s="154" t="s">
        <v>3</v>
      </c>
      <c r="F753" s="155" t="s">
        <v>1221</v>
      </c>
      <c r="H753" s="154" t="s">
        <v>3</v>
      </c>
      <c r="I753" s="156"/>
      <c r="L753" s="153"/>
      <c r="M753" s="157"/>
      <c r="T753" s="158"/>
      <c r="AT753" s="154" t="s">
        <v>216</v>
      </c>
      <c r="AU753" s="154" t="s">
        <v>89</v>
      </c>
      <c r="AV753" s="12" t="s">
        <v>87</v>
      </c>
      <c r="AW753" s="12" t="s">
        <v>40</v>
      </c>
      <c r="AX753" s="12" t="s">
        <v>79</v>
      </c>
      <c r="AY753" s="154" t="s">
        <v>143</v>
      </c>
    </row>
    <row r="754" spans="2:65" s="13" customFormat="1" ht="11.25">
      <c r="B754" s="159"/>
      <c r="D754" s="147" t="s">
        <v>216</v>
      </c>
      <c r="E754" s="160" t="s">
        <v>3</v>
      </c>
      <c r="F754" s="161" t="s">
        <v>1222</v>
      </c>
      <c r="H754" s="162">
        <v>5.6</v>
      </c>
      <c r="I754" s="163"/>
      <c r="L754" s="159"/>
      <c r="M754" s="164"/>
      <c r="T754" s="165"/>
      <c r="AT754" s="160" t="s">
        <v>216</v>
      </c>
      <c r="AU754" s="160" t="s">
        <v>89</v>
      </c>
      <c r="AV754" s="13" t="s">
        <v>89</v>
      </c>
      <c r="AW754" s="13" t="s">
        <v>40</v>
      </c>
      <c r="AX754" s="13" t="s">
        <v>79</v>
      </c>
      <c r="AY754" s="160" t="s">
        <v>143</v>
      </c>
    </row>
    <row r="755" spans="2:65" s="14" customFormat="1" ht="11.25">
      <c r="B755" s="166"/>
      <c r="D755" s="147" t="s">
        <v>216</v>
      </c>
      <c r="E755" s="167" t="s">
        <v>3</v>
      </c>
      <c r="F755" s="168" t="s">
        <v>219</v>
      </c>
      <c r="H755" s="169">
        <v>5.6</v>
      </c>
      <c r="I755" s="170"/>
      <c r="L755" s="166"/>
      <c r="M755" s="171"/>
      <c r="T755" s="172"/>
      <c r="AT755" s="167" t="s">
        <v>216</v>
      </c>
      <c r="AU755" s="167" t="s">
        <v>89</v>
      </c>
      <c r="AV755" s="14" t="s">
        <v>169</v>
      </c>
      <c r="AW755" s="14" t="s">
        <v>40</v>
      </c>
      <c r="AX755" s="14" t="s">
        <v>87</v>
      </c>
      <c r="AY755" s="167" t="s">
        <v>143</v>
      </c>
    </row>
    <row r="756" spans="2:65" s="1" customFormat="1" ht="16.5" customHeight="1">
      <c r="B756" s="129"/>
      <c r="C756" s="130" t="s">
        <v>1223</v>
      </c>
      <c r="D756" s="130" t="s">
        <v>146</v>
      </c>
      <c r="E756" s="131" t="s">
        <v>1224</v>
      </c>
      <c r="F756" s="132" t="s">
        <v>1225</v>
      </c>
      <c r="G756" s="133" t="s">
        <v>213</v>
      </c>
      <c r="H756" s="134">
        <v>5.6</v>
      </c>
      <c r="I756" s="135"/>
      <c r="J756" s="136">
        <f>ROUND(I756*H756,2)</f>
        <v>0</v>
      </c>
      <c r="K756" s="132" t="s">
        <v>150</v>
      </c>
      <c r="L756" s="34"/>
      <c r="M756" s="137" t="s">
        <v>3</v>
      </c>
      <c r="N756" s="138" t="s">
        <v>50</v>
      </c>
      <c r="P756" s="139">
        <f>O756*H756</f>
        <v>0</v>
      </c>
      <c r="Q756" s="139">
        <v>0</v>
      </c>
      <c r="R756" s="139">
        <f>Q756*H756</f>
        <v>0</v>
      </c>
      <c r="S756" s="139">
        <v>0</v>
      </c>
      <c r="T756" s="140">
        <f>S756*H756</f>
        <v>0</v>
      </c>
      <c r="AR756" s="141" t="s">
        <v>169</v>
      </c>
      <c r="AT756" s="141" t="s">
        <v>146</v>
      </c>
      <c r="AU756" s="141" t="s">
        <v>89</v>
      </c>
      <c r="AY756" s="18" t="s">
        <v>143</v>
      </c>
      <c r="BE756" s="142">
        <f>IF(N756="základní",J756,0)</f>
        <v>0</v>
      </c>
      <c r="BF756" s="142">
        <f>IF(N756="snížená",J756,0)</f>
        <v>0</v>
      </c>
      <c r="BG756" s="142">
        <f>IF(N756="zákl. přenesená",J756,0)</f>
        <v>0</v>
      </c>
      <c r="BH756" s="142">
        <f>IF(N756="sníž. přenesená",J756,0)</f>
        <v>0</v>
      </c>
      <c r="BI756" s="142">
        <f>IF(N756="nulová",J756,0)</f>
        <v>0</v>
      </c>
      <c r="BJ756" s="18" t="s">
        <v>87</v>
      </c>
      <c r="BK756" s="142">
        <f>ROUND(I756*H756,2)</f>
        <v>0</v>
      </c>
      <c r="BL756" s="18" t="s">
        <v>169</v>
      </c>
      <c r="BM756" s="141" t="s">
        <v>1226</v>
      </c>
    </row>
    <row r="757" spans="2:65" s="1" customFormat="1" ht="11.25">
      <c r="B757" s="34"/>
      <c r="D757" s="143" t="s">
        <v>153</v>
      </c>
      <c r="F757" s="144" t="s">
        <v>1227</v>
      </c>
      <c r="I757" s="145"/>
      <c r="L757" s="34"/>
      <c r="M757" s="146"/>
      <c r="T757" s="55"/>
      <c r="AT757" s="18" t="s">
        <v>153</v>
      </c>
      <c r="AU757" s="18" t="s">
        <v>89</v>
      </c>
    </row>
    <row r="758" spans="2:65" s="11" customFormat="1" ht="22.9" customHeight="1">
      <c r="B758" s="117"/>
      <c r="D758" s="118" t="s">
        <v>78</v>
      </c>
      <c r="E758" s="127" t="s">
        <v>266</v>
      </c>
      <c r="F758" s="127" t="s">
        <v>312</v>
      </c>
      <c r="I758" s="120"/>
      <c r="J758" s="128">
        <f>BK758</f>
        <v>0</v>
      </c>
      <c r="L758" s="117"/>
      <c r="M758" s="122"/>
      <c r="P758" s="123">
        <f>SUM(P759:P818)</f>
        <v>0</v>
      </c>
      <c r="R758" s="123">
        <f>SUM(R759:R818)</f>
        <v>1.7521200000000001</v>
      </c>
      <c r="T758" s="124">
        <f>SUM(T759:T818)</f>
        <v>8.1840000000000011</v>
      </c>
      <c r="AR758" s="118" t="s">
        <v>87</v>
      </c>
      <c r="AT758" s="125" t="s">
        <v>78</v>
      </c>
      <c r="AU758" s="125" t="s">
        <v>87</v>
      </c>
      <c r="AY758" s="118" t="s">
        <v>143</v>
      </c>
      <c r="BK758" s="126">
        <f>SUM(BK759:BK818)</f>
        <v>0</v>
      </c>
    </row>
    <row r="759" spans="2:65" s="1" customFormat="1" ht="16.5" customHeight="1">
      <c r="B759" s="129"/>
      <c r="C759" s="130" t="s">
        <v>1228</v>
      </c>
      <c r="D759" s="130" t="s">
        <v>146</v>
      </c>
      <c r="E759" s="131" t="s">
        <v>1229</v>
      </c>
      <c r="F759" s="132" t="s">
        <v>1230</v>
      </c>
      <c r="G759" s="133" t="s">
        <v>478</v>
      </c>
      <c r="H759" s="134">
        <v>4</v>
      </c>
      <c r="I759" s="135"/>
      <c r="J759" s="136">
        <f>ROUND(I759*H759,2)</f>
        <v>0</v>
      </c>
      <c r="K759" s="132" t="s">
        <v>3</v>
      </c>
      <c r="L759" s="34"/>
      <c r="M759" s="137" t="s">
        <v>3</v>
      </c>
      <c r="N759" s="138" t="s">
        <v>50</v>
      </c>
      <c r="P759" s="139">
        <f>O759*H759</f>
        <v>0</v>
      </c>
      <c r="Q759" s="139">
        <v>6.9570000000000007E-2</v>
      </c>
      <c r="R759" s="139">
        <f>Q759*H759</f>
        <v>0.27828000000000003</v>
      </c>
      <c r="S759" s="139">
        <v>0</v>
      </c>
      <c r="T759" s="140">
        <f>S759*H759</f>
        <v>0</v>
      </c>
      <c r="AR759" s="141" t="s">
        <v>169</v>
      </c>
      <c r="AT759" s="141" t="s">
        <v>146</v>
      </c>
      <c r="AU759" s="141" t="s">
        <v>89</v>
      </c>
      <c r="AY759" s="18" t="s">
        <v>143</v>
      </c>
      <c r="BE759" s="142">
        <f>IF(N759="základní",J759,0)</f>
        <v>0</v>
      </c>
      <c r="BF759" s="142">
        <f>IF(N759="snížená",J759,0)</f>
        <v>0</v>
      </c>
      <c r="BG759" s="142">
        <f>IF(N759="zákl. přenesená",J759,0)</f>
        <v>0</v>
      </c>
      <c r="BH759" s="142">
        <f>IF(N759="sníž. přenesená",J759,0)</f>
        <v>0</v>
      </c>
      <c r="BI759" s="142">
        <f>IF(N759="nulová",J759,0)</f>
        <v>0</v>
      </c>
      <c r="BJ759" s="18" t="s">
        <v>87</v>
      </c>
      <c r="BK759" s="142">
        <f>ROUND(I759*H759,2)</f>
        <v>0</v>
      </c>
      <c r="BL759" s="18" t="s">
        <v>169</v>
      </c>
      <c r="BM759" s="141" t="s">
        <v>1231</v>
      </c>
    </row>
    <row r="760" spans="2:65" s="1" customFormat="1" ht="19.5">
      <c r="B760" s="34"/>
      <c r="D760" s="147" t="s">
        <v>165</v>
      </c>
      <c r="F760" s="148" t="s">
        <v>1232</v>
      </c>
      <c r="I760" s="145"/>
      <c r="L760" s="34"/>
      <c r="M760" s="146"/>
      <c r="T760" s="55"/>
      <c r="AT760" s="18" t="s">
        <v>165</v>
      </c>
      <c r="AU760" s="18" t="s">
        <v>89</v>
      </c>
    </row>
    <row r="761" spans="2:65" s="1" customFormat="1" ht="16.5" customHeight="1">
      <c r="B761" s="129"/>
      <c r="C761" s="130" t="s">
        <v>1233</v>
      </c>
      <c r="D761" s="130" t="s">
        <v>146</v>
      </c>
      <c r="E761" s="131" t="s">
        <v>1234</v>
      </c>
      <c r="F761" s="132" t="s">
        <v>1235</v>
      </c>
      <c r="G761" s="133" t="s">
        <v>316</v>
      </c>
      <c r="H761" s="134">
        <v>4</v>
      </c>
      <c r="I761" s="135"/>
      <c r="J761" s="136">
        <f>ROUND(I761*H761,2)</f>
        <v>0</v>
      </c>
      <c r="K761" s="132" t="s">
        <v>150</v>
      </c>
      <c r="L761" s="34"/>
      <c r="M761" s="137" t="s">
        <v>3</v>
      </c>
      <c r="N761" s="138" t="s">
        <v>50</v>
      </c>
      <c r="P761" s="139">
        <f>O761*H761</f>
        <v>0</v>
      </c>
      <c r="Q761" s="139">
        <v>0.29221000000000003</v>
      </c>
      <c r="R761" s="139">
        <f>Q761*H761</f>
        <v>1.1688400000000001</v>
      </c>
      <c r="S761" s="139">
        <v>0</v>
      </c>
      <c r="T761" s="140">
        <f>S761*H761</f>
        <v>0</v>
      </c>
      <c r="AR761" s="141" t="s">
        <v>169</v>
      </c>
      <c r="AT761" s="141" t="s">
        <v>146</v>
      </c>
      <c r="AU761" s="141" t="s">
        <v>89</v>
      </c>
      <c r="AY761" s="18" t="s">
        <v>143</v>
      </c>
      <c r="BE761" s="142">
        <f>IF(N761="základní",J761,0)</f>
        <v>0</v>
      </c>
      <c r="BF761" s="142">
        <f>IF(N761="snížená",J761,0)</f>
        <v>0</v>
      </c>
      <c r="BG761" s="142">
        <f>IF(N761="zákl. přenesená",J761,0)</f>
        <v>0</v>
      </c>
      <c r="BH761" s="142">
        <f>IF(N761="sníž. přenesená",J761,0)</f>
        <v>0</v>
      </c>
      <c r="BI761" s="142">
        <f>IF(N761="nulová",J761,0)</f>
        <v>0</v>
      </c>
      <c r="BJ761" s="18" t="s">
        <v>87</v>
      </c>
      <c r="BK761" s="142">
        <f>ROUND(I761*H761,2)</f>
        <v>0</v>
      </c>
      <c r="BL761" s="18" t="s">
        <v>169</v>
      </c>
      <c r="BM761" s="141" t="s">
        <v>1236</v>
      </c>
    </row>
    <row r="762" spans="2:65" s="1" customFormat="1" ht="11.25">
      <c r="B762" s="34"/>
      <c r="D762" s="143" t="s">
        <v>153</v>
      </c>
      <c r="F762" s="144" t="s">
        <v>1237</v>
      </c>
      <c r="I762" s="145"/>
      <c r="L762" s="34"/>
      <c r="M762" s="146"/>
      <c r="T762" s="55"/>
      <c r="AT762" s="18" t="s">
        <v>153</v>
      </c>
      <c r="AU762" s="18" t="s">
        <v>89</v>
      </c>
    </row>
    <row r="763" spans="2:65" s="1" customFormat="1" ht="19.5">
      <c r="B763" s="34"/>
      <c r="D763" s="147" t="s">
        <v>165</v>
      </c>
      <c r="F763" s="148" t="s">
        <v>1238</v>
      </c>
      <c r="I763" s="145"/>
      <c r="L763" s="34"/>
      <c r="M763" s="146"/>
      <c r="T763" s="55"/>
      <c r="AT763" s="18" t="s">
        <v>165</v>
      </c>
      <c r="AU763" s="18" t="s">
        <v>89</v>
      </c>
    </row>
    <row r="764" spans="2:65" s="1" customFormat="1" ht="16.5" customHeight="1">
      <c r="B764" s="129"/>
      <c r="C764" s="173" t="s">
        <v>1239</v>
      </c>
      <c r="D764" s="173" t="s">
        <v>304</v>
      </c>
      <c r="E764" s="174" t="s">
        <v>1240</v>
      </c>
      <c r="F764" s="175" t="s">
        <v>1241</v>
      </c>
      <c r="G764" s="176" t="s">
        <v>316</v>
      </c>
      <c r="H764" s="177">
        <v>4</v>
      </c>
      <c r="I764" s="178"/>
      <c r="J764" s="179">
        <f>ROUND(I764*H764,2)</f>
        <v>0</v>
      </c>
      <c r="K764" s="175" t="s">
        <v>150</v>
      </c>
      <c r="L764" s="180"/>
      <c r="M764" s="181" t="s">
        <v>3</v>
      </c>
      <c r="N764" s="182" t="s">
        <v>50</v>
      </c>
      <c r="P764" s="139">
        <f>O764*H764</f>
        <v>0</v>
      </c>
      <c r="Q764" s="139">
        <v>7.1999999999999995E-2</v>
      </c>
      <c r="R764" s="139">
        <f>Q764*H764</f>
        <v>0.28799999999999998</v>
      </c>
      <c r="S764" s="139">
        <v>0</v>
      </c>
      <c r="T764" s="140">
        <f>S764*H764</f>
        <v>0</v>
      </c>
      <c r="AR764" s="141" t="s">
        <v>258</v>
      </c>
      <c r="AT764" s="141" t="s">
        <v>304</v>
      </c>
      <c r="AU764" s="141" t="s">
        <v>89</v>
      </c>
      <c r="AY764" s="18" t="s">
        <v>143</v>
      </c>
      <c r="BE764" s="142">
        <f>IF(N764="základní",J764,0)</f>
        <v>0</v>
      </c>
      <c r="BF764" s="142">
        <f>IF(N764="snížená",J764,0)</f>
        <v>0</v>
      </c>
      <c r="BG764" s="142">
        <f>IF(N764="zákl. přenesená",J764,0)</f>
        <v>0</v>
      </c>
      <c r="BH764" s="142">
        <f>IF(N764="sníž. přenesená",J764,0)</f>
        <v>0</v>
      </c>
      <c r="BI764" s="142">
        <f>IF(N764="nulová",J764,0)</f>
        <v>0</v>
      </c>
      <c r="BJ764" s="18" t="s">
        <v>87</v>
      </c>
      <c r="BK764" s="142">
        <f>ROUND(I764*H764,2)</f>
        <v>0</v>
      </c>
      <c r="BL764" s="18" t="s">
        <v>169</v>
      </c>
      <c r="BM764" s="141" t="s">
        <v>1242</v>
      </c>
    </row>
    <row r="765" spans="2:65" s="1" customFormat="1" ht="175.5">
      <c r="B765" s="34"/>
      <c r="D765" s="147" t="s">
        <v>165</v>
      </c>
      <c r="F765" s="148" t="s">
        <v>1243</v>
      </c>
      <c r="I765" s="145"/>
      <c r="L765" s="34"/>
      <c r="M765" s="146"/>
      <c r="T765" s="55"/>
      <c r="AT765" s="18" t="s">
        <v>165</v>
      </c>
      <c r="AU765" s="18" t="s">
        <v>89</v>
      </c>
    </row>
    <row r="766" spans="2:65" s="1" customFormat="1" ht="21.75" customHeight="1">
      <c r="B766" s="129"/>
      <c r="C766" s="173" t="s">
        <v>1244</v>
      </c>
      <c r="D766" s="173" t="s">
        <v>304</v>
      </c>
      <c r="E766" s="174" t="s">
        <v>1245</v>
      </c>
      <c r="F766" s="175" t="s">
        <v>1246</v>
      </c>
      <c r="G766" s="176" t="s">
        <v>478</v>
      </c>
      <c r="H766" s="177">
        <v>2</v>
      </c>
      <c r="I766" s="178"/>
      <c r="J766" s="179">
        <f>ROUND(I766*H766,2)</f>
        <v>0</v>
      </c>
      <c r="K766" s="175" t="s">
        <v>150</v>
      </c>
      <c r="L766" s="180"/>
      <c r="M766" s="181" t="s">
        <v>3</v>
      </c>
      <c r="N766" s="182" t="s">
        <v>50</v>
      </c>
      <c r="P766" s="139">
        <f>O766*H766</f>
        <v>0</v>
      </c>
      <c r="Q766" s="139">
        <v>8.5000000000000006E-3</v>
      </c>
      <c r="R766" s="139">
        <f>Q766*H766</f>
        <v>1.7000000000000001E-2</v>
      </c>
      <c r="S766" s="139">
        <v>0</v>
      </c>
      <c r="T766" s="140">
        <f>S766*H766</f>
        <v>0</v>
      </c>
      <c r="AR766" s="141" t="s">
        <v>258</v>
      </c>
      <c r="AT766" s="141" t="s">
        <v>304</v>
      </c>
      <c r="AU766" s="141" t="s">
        <v>89</v>
      </c>
      <c r="AY766" s="18" t="s">
        <v>143</v>
      </c>
      <c r="BE766" s="142">
        <f>IF(N766="základní",J766,0)</f>
        <v>0</v>
      </c>
      <c r="BF766" s="142">
        <f>IF(N766="snížená",J766,0)</f>
        <v>0</v>
      </c>
      <c r="BG766" s="142">
        <f>IF(N766="zákl. přenesená",J766,0)</f>
        <v>0</v>
      </c>
      <c r="BH766" s="142">
        <f>IF(N766="sníž. přenesená",J766,0)</f>
        <v>0</v>
      </c>
      <c r="BI766" s="142">
        <f>IF(N766="nulová",J766,0)</f>
        <v>0</v>
      </c>
      <c r="BJ766" s="18" t="s">
        <v>87</v>
      </c>
      <c r="BK766" s="142">
        <f>ROUND(I766*H766,2)</f>
        <v>0</v>
      </c>
      <c r="BL766" s="18" t="s">
        <v>169</v>
      </c>
      <c r="BM766" s="141" t="s">
        <v>1247</v>
      </c>
    </row>
    <row r="767" spans="2:65" s="1" customFormat="1" ht="16.5" customHeight="1">
      <c r="B767" s="129"/>
      <c r="C767" s="130" t="s">
        <v>1248</v>
      </c>
      <c r="D767" s="130" t="s">
        <v>146</v>
      </c>
      <c r="E767" s="131" t="s">
        <v>1249</v>
      </c>
      <c r="F767" s="132" t="s">
        <v>1250</v>
      </c>
      <c r="G767" s="133" t="s">
        <v>316</v>
      </c>
      <c r="H767" s="134">
        <v>60</v>
      </c>
      <c r="I767" s="135"/>
      <c r="J767" s="136">
        <f>ROUND(I767*H767,2)</f>
        <v>0</v>
      </c>
      <c r="K767" s="132" t="s">
        <v>150</v>
      </c>
      <c r="L767" s="34"/>
      <c r="M767" s="137" t="s">
        <v>3</v>
      </c>
      <c r="N767" s="138" t="s">
        <v>50</v>
      </c>
      <c r="P767" s="139">
        <f>O767*H767</f>
        <v>0</v>
      </c>
      <c r="Q767" s="139">
        <v>0</v>
      </c>
      <c r="R767" s="139">
        <f>Q767*H767</f>
        <v>0</v>
      </c>
      <c r="S767" s="139">
        <v>0</v>
      </c>
      <c r="T767" s="140">
        <f>S767*H767</f>
        <v>0</v>
      </c>
      <c r="AR767" s="141" t="s">
        <v>313</v>
      </c>
      <c r="AT767" s="141" t="s">
        <v>146</v>
      </c>
      <c r="AU767" s="141" t="s">
        <v>89</v>
      </c>
      <c r="AY767" s="18" t="s">
        <v>143</v>
      </c>
      <c r="BE767" s="142">
        <f>IF(N767="základní",J767,0)</f>
        <v>0</v>
      </c>
      <c r="BF767" s="142">
        <f>IF(N767="snížená",J767,0)</f>
        <v>0</v>
      </c>
      <c r="BG767" s="142">
        <f>IF(N767="zákl. přenesená",J767,0)</f>
        <v>0</v>
      </c>
      <c r="BH767" s="142">
        <f>IF(N767="sníž. přenesená",J767,0)</f>
        <v>0</v>
      </c>
      <c r="BI767" s="142">
        <f>IF(N767="nulová",J767,0)</f>
        <v>0</v>
      </c>
      <c r="BJ767" s="18" t="s">
        <v>87</v>
      </c>
      <c r="BK767" s="142">
        <f>ROUND(I767*H767,2)</f>
        <v>0</v>
      </c>
      <c r="BL767" s="18" t="s">
        <v>313</v>
      </c>
      <c r="BM767" s="141" t="s">
        <v>1251</v>
      </c>
    </row>
    <row r="768" spans="2:65" s="1" customFormat="1" ht="11.25">
      <c r="B768" s="34"/>
      <c r="D768" s="143" t="s">
        <v>153</v>
      </c>
      <c r="F768" s="144" t="s">
        <v>1252</v>
      </c>
      <c r="I768" s="145"/>
      <c r="L768" s="34"/>
      <c r="M768" s="146"/>
      <c r="T768" s="55"/>
      <c r="AT768" s="18" t="s">
        <v>153</v>
      </c>
      <c r="AU768" s="18" t="s">
        <v>89</v>
      </c>
    </row>
    <row r="769" spans="2:65" s="12" customFormat="1" ht="11.25">
      <c r="B769" s="153"/>
      <c r="D769" s="147" t="s">
        <v>216</v>
      </c>
      <c r="E769" s="154" t="s">
        <v>3</v>
      </c>
      <c r="F769" s="155" t="s">
        <v>975</v>
      </c>
      <c r="H769" s="154" t="s">
        <v>3</v>
      </c>
      <c r="I769" s="156"/>
      <c r="L769" s="153"/>
      <c r="M769" s="157"/>
      <c r="T769" s="158"/>
      <c r="AT769" s="154" t="s">
        <v>216</v>
      </c>
      <c r="AU769" s="154" t="s">
        <v>89</v>
      </c>
      <c r="AV769" s="12" t="s">
        <v>87</v>
      </c>
      <c r="AW769" s="12" t="s">
        <v>40</v>
      </c>
      <c r="AX769" s="12" t="s">
        <v>79</v>
      </c>
      <c r="AY769" s="154" t="s">
        <v>143</v>
      </c>
    </row>
    <row r="770" spans="2:65" s="13" customFormat="1" ht="11.25">
      <c r="B770" s="159"/>
      <c r="D770" s="147" t="s">
        <v>216</v>
      </c>
      <c r="E770" s="160" t="s">
        <v>3</v>
      </c>
      <c r="F770" s="161" t="s">
        <v>976</v>
      </c>
      <c r="H770" s="162">
        <v>60</v>
      </c>
      <c r="I770" s="163"/>
      <c r="L770" s="159"/>
      <c r="M770" s="164"/>
      <c r="T770" s="165"/>
      <c r="AT770" s="160" t="s">
        <v>216</v>
      </c>
      <c r="AU770" s="160" t="s">
        <v>89</v>
      </c>
      <c r="AV770" s="13" t="s">
        <v>89</v>
      </c>
      <c r="AW770" s="13" t="s">
        <v>40</v>
      </c>
      <c r="AX770" s="13" t="s">
        <v>79</v>
      </c>
      <c r="AY770" s="160" t="s">
        <v>143</v>
      </c>
    </row>
    <row r="771" spans="2:65" s="14" customFormat="1" ht="11.25">
      <c r="B771" s="166"/>
      <c r="D771" s="147" t="s">
        <v>216</v>
      </c>
      <c r="E771" s="167" t="s">
        <v>3</v>
      </c>
      <c r="F771" s="168" t="s">
        <v>219</v>
      </c>
      <c r="H771" s="169">
        <v>60</v>
      </c>
      <c r="I771" s="170"/>
      <c r="L771" s="166"/>
      <c r="M771" s="171"/>
      <c r="T771" s="172"/>
      <c r="AT771" s="167" t="s">
        <v>216</v>
      </c>
      <c r="AU771" s="167" t="s">
        <v>89</v>
      </c>
      <c r="AV771" s="14" t="s">
        <v>169</v>
      </c>
      <c r="AW771" s="14" t="s">
        <v>40</v>
      </c>
      <c r="AX771" s="14" t="s">
        <v>87</v>
      </c>
      <c r="AY771" s="167" t="s">
        <v>143</v>
      </c>
    </row>
    <row r="772" spans="2:65" s="1" customFormat="1" ht="16.5" customHeight="1">
      <c r="B772" s="129"/>
      <c r="C772" s="130" t="s">
        <v>1253</v>
      </c>
      <c r="D772" s="130" t="s">
        <v>146</v>
      </c>
      <c r="E772" s="131" t="s">
        <v>1254</v>
      </c>
      <c r="F772" s="132" t="s">
        <v>1255</v>
      </c>
      <c r="G772" s="133" t="s">
        <v>316</v>
      </c>
      <c r="H772" s="134">
        <v>308</v>
      </c>
      <c r="I772" s="135"/>
      <c r="J772" s="136">
        <f>ROUND(I772*H772,2)</f>
        <v>0</v>
      </c>
      <c r="K772" s="132" t="s">
        <v>150</v>
      </c>
      <c r="L772" s="34"/>
      <c r="M772" s="137" t="s">
        <v>3</v>
      </c>
      <c r="N772" s="138" t="s">
        <v>50</v>
      </c>
      <c r="P772" s="139">
        <f>O772*H772</f>
        <v>0</v>
      </c>
      <c r="Q772" s="139">
        <v>0</v>
      </c>
      <c r="R772" s="139">
        <f>Q772*H772</f>
        <v>0</v>
      </c>
      <c r="S772" s="139">
        <v>0</v>
      </c>
      <c r="T772" s="140">
        <f>S772*H772</f>
        <v>0</v>
      </c>
      <c r="AR772" s="141" t="s">
        <v>313</v>
      </c>
      <c r="AT772" s="141" t="s">
        <v>146</v>
      </c>
      <c r="AU772" s="141" t="s">
        <v>89</v>
      </c>
      <c r="AY772" s="18" t="s">
        <v>143</v>
      </c>
      <c r="BE772" s="142">
        <f>IF(N772="základní",J772,0)</f>
        <v>0</v>
      </c>
      <c r="BF772" s="142">
        <f>IF(N772="snížená",J772,0)</f>
        <v>0</v>
      </c>
      <c r="BG772" s="142">
        <f>IF(N772="zákl. přenesená",J772,0)</f>
        <v>0</v>
      </c>
      <c r="BH772" s="142">
        <f>IF(N772="sníž. přenesená",J772,0)</f>
        <v>0</v>
      </c>
      <c r="BI772" s="142">
        <f>IF(N772="nulová",J772,0)</f>
        <v>0</v>
      </c>
      <c r="BJ772" s="18" t="s">
        <v>87</v>
      </c>
      <c r="BK772" s="142">
        <f>ROUND(I772*H772,2)</f>
        <v>0</v>
      </c>
      <c r="BL772" s="18" t="s">
        <v>313</v>
      </c>
      <c r="BM772" s="141" t="s">
        <v>1256</v>
      </c>
    </row>
    <row r="773" spans="2:65" s="1" customFormat="1" ht="11.25">
      <c r="B773" s="34"/>
      <c r="D773" s="143" t="s">
        <v>153</v>
      </c>
      <c r="F773" s="144" t="s">
        <v>1257</v>
      </c>
      <c r="I773" s="145"/>
      <c r="L773" s="34"/>
      <c r="M773" s="146"/>
      <c r="T773" s="55"/>
      <c r="AT773" s="18" t="s">
        <v>153</v>
      </c>
      <c r="AU773" s="18" t="s">
        <v>89</v>
      </c>
    </row>
    <row r="774" spans="2:65" s="12" customFormat="1" ht="11.25">
      <c r="B774" s="153"/>
      <c r="D774" s="147" t="s">
        <v>216</v>
      </c>
      <c r="E774" s="154" t="s">
        <v>3</v>
      </c>
      <c r="F774" s="155" t="s">
        <v>977</v>
      </c>
      <c r="H774" s="154" t="s">
        <v>3</v>
      </c>
      <c r="I774" s="156"/>
      <c r="L774" s="153"/>
      <c r="M774" s="157"/>
      <c r="T774" s="158"/>
      <c r="AT774" s="154" t="s">
        <v>216</v>
      </c>
      <c r="AU774" s="154" t="s">
        <v>89</v>
      </c>
      <c r="AV774" s="12" t="s">
        <v>87</v>
      </c>
      <c r="AW774" s="12" t="s">
        <v>40</v>
      </c>
      <c r="AX774" s="12" t="s">
        <v>79</v>
      </c>
      <c r="AY774" s="154" t="s">
        <v>143</v>
      </c>
    </row>
    <row r="775" spans="2:65" s="12" customFormat="1" ht="11.25">
      <c r="B775" s="153"/>
      <c r="D775" s="147" t="s">
        <v>216</v>
      </c>
      <c r="E775" s="154" t="s">
        <v>3</v>
      </c>
      <c r="F775" s="155" t="s">
        <v>631</v>
      </c>
      <c r="H775" s="154" t="s">
        <v>3</v>
      </c>
      <c r="I775" s="156"/>
      <c r="L775" s="153"/>
      <c r="M775" s="157"/>
      <c r="T775" s="158"/>
      <c r="AT775" s="154" t="s">
        <v>216</v>
      </c>
      <c r="AU775" s="154" t="s">
        <v>89</v>
      </c>
      <c r="AV775" s="12" t="s">
        <v>87</v>
      </c>
      <c r="AW775" s="12" t="s">
        <v>40</v>
      </c>
      <c r="AX775" s="12" t="s">
        <v>79</v>
      </c>
      <c r="AY775" s="154" t="s">
        <v>143</v>
      </c>
    </row>
    <row r="776" spans="2:65" s="13" customFormat="1" ht="11.25">
      <c r="B776" s="159"/>
      <c r="D776" s="147" t="s">
        <v>216</v>
      </c>
      <c r="E776" s="160" t="s">
        <v>3</v>
      </c>
      <c r="F776" s="161" t="s">
        <v>978</v>
      </c>
      <c r="H776" s="162">
        <v>10.5</v>
      </c>
      <c r="I776" s="163"/>
      <c r="L776" s="159"/>
      <c r="M776" s="164"/>
      <c r="T776" s="165"/>
      <c r="AT776" s="160" t="s">
        <v>216</v>
      </c>
      <c r="AU776" s="160" t="s">
        <v>89</v>
      </c>
      <c r="AV776" s="13" t="s">
        <v>89</v>
      </c>
      <c r="AW776" s="13" t="s">
        <v>40</v>
      </c>
      <c r="AX776" s="13" t="s">
        <v>79</v>
      </c>
      <c r="AY776" s="160" t="s">
        <v>143</v>
      </c>
    </row>
    <row r="777" spans="2:65" s="13" customFormat="1" ht="11.25">
      <c r="B777" s="159"/>
      <c r="D777" s="147" t="s">
        <v>216</v>
      </c>
      <c r="E777" s="160" t="s">
        <v>3</v>
      </c>
      <c r="F777" s="161" t="s">
        <v>979</v>
      </c>
      <c r="H777" s="162">
        <v>6.5</v>
      </c>
      <c r="I777" s="163"/>
      <c r="L777" s="159"/>
      <c r="M777" s="164"/>
      <c r="T777" s="165"/>
      <c r="AT777" s="160" t="s">
        <v>216</v>
      </c>
      <c r="AU777" s="160" t="s">
        <v>89</v>
      </c>
      <c r="AV777" s="13" t="s">
        <v>89</v>
      </c>
      <c r="AW777" s="13" t="s">
        <v>40</v>
      </c>
      <c r="AX777" s="13" t="s">
        <v>79</v>
      </c>
      <c r="AY777" s="160" t="s">
        <v>143</v>
      </c>
    </row>
    <row r="778" spans="2:65" s="13" customFormat="1" ht="11.25">
      <c r="B778" s="159"/>
      <c r="D778" s="147" t="s">
        <v>216</v>
      </c>
      <c r="E778" s="160" t="s">
        <v>3</v>
      </c>
      <c r="F778" s="161" t="s">
        <v>980</v>
      </c>
      <c r="H778" s="162">
        <v>10.5</v>
      </c>
      <c r="I778" s="163"/>
      <c r="L778" s="159"/>
      <c r="M778" s="164"/>
      <c r="T778" s="165"/>
      <c r="AT778" s="160" t="s">
        <v>216</v>
      </c>
      <c r="AU778" s="160" t="s">
        <v>89</v>
      </c>
      <c r="AV778" s="13" t="s">
        <v>89</v>
      </c>
      <c r="AW778" s="13" t="s">
        <v>40</v>
      </c>
      <c r="AX778" s="13" t="s">
        <v>79</v>
      </c>
      <c r="AY778" s="160" t="s">
        <v>143</v>
      </c>
    </row>
    <row r="779" spans="2:65" s="13" customFormat="1" ht="11.25">
      <c r="B779" s="159"/>
      <c r="D779" s="147" t="s">
        <v>216</v>
      </c>
      <c r="E779" s="160" t="s">
        <v>3</v>
      </c>
      <c r="F779" s="161" t="s">
        <v>981</v>
      </c>
      <c r="H779" s="162">
        <v>5.7</v>
      </c>
      <c r="I779" s="163"/>
      <c r="L779" s="159"/>
      <c r="M779" s="164"/>
      <c r="T779" s="165"/>
      <c r="AT779" s="160" t="s">
        <v>216</v>
      </c>
      <c r="AU779" s="160" t="s">
        <v>89</v>
      </c>
      <c r="AV779" s="13" t="s">
        <v>89</v>
      </c>
      <c r="AW779" s="13" t="s">
        <v>40</v>
      </c>
      <c r="AX779" s="13" t="s">
        <v>79</v>
      </c>
      <c r="AY779" s="160" t="s">
        <v>143</v>
      </c>
    </row>
    <row r="780" spans="2:65" s="13" customFormat="1" ht="11.25">
      <c r="B780" s="159"/>
      <c r="D780" s="147" t="s">
        <v>216</v>
      </c>
      <c r="E780" s="160" t="s">
        <v>3</v>
      </c>
      <c r="F780" s="161" t="s">
        <v>982</v>
      </c>
      <c r="H780" s="162">
        <v>6.5</v>
      </c>
      <c r="I780" s="163"/>
      <c r="L780" s="159"/>
      <c r="M780" s="164"/>
      <c r="T780" s="165"/>
      <c r="AT780" s="160" t="s">
        <v>216</v>
      </c>
      <c r="AU780" s="160" t="s">
        <v>89</v>
      </c>
      <c r="AV780" s="13" t="s">
        <v>89</v>
      </c>
      <c r="AW780" s="13" t="s">
        <v>40</v>
      </c>
      <c r="AX780" s="13" t="s">
        <v>79</v>
      </c>
      <c r="AY780" s="160" t="s">
        <v>143</v>
      </c>
    </row>
    <row r="781" spans="2:65" s="13" customFormat="1" ht="11.25">
      <c r="B781" s="159"/>
      <c r="D781" s="147" t="s">
        <v>216</v>
      </c>
      <c r="E781" s="160" t="s">
        <v>3</v>
      </c>
      <c r="F781" s="161" t="s">
        <v>983</v>
      </c>
      <c r="H781" s="162">
        <v>3.5</v>
      </c>
      <c r="I781" s="163"/>
      <c r="L781" s="159"/>
      <c r="M781" s="164"/>
      <c r="T781" s="165"/>
      <c r="AT781" s="160" t="s">
        <v>216</v>
      </c>
      <c r="AU781" s="160" t="s">
        <v>89</v>
      </c>
      <c r="AV781" s="13" t="s">
        <v>89</v>
      </c>
      <c r="AW781" s="13" t="s">
        <v>40</v>
      </c>
      <c r="AX781" s="13" t="s">
        <v>79</v>
      </c>
      <c r="AY781" s="160" t="s">
        <v>143</v>
      </c>
    </row>
    <row r="782" spans="2:65" s="13" customFormat="1" ht="11.25">
      <c r="B782" s="159"/>
      <c r="D782" s="147" t="s">
        <v>216</v>
      </c>
      <c r="E782" s="160" t="s">
        <v>3</v>
      </c>
      <c r="F782" s="161" t="s">
        <v>984</v>
      </c>
      <c r="H782" s="162">
        <v>5.7</v>
      </c>
      <c r="I782" s="163"/>
      <c r="L782" s="159"/>
      <c r="M782" s="164"/>
      <c r="T782" s="165"/>
      <c r="AT782" s="160" t="s">
        <v>216</v>
      </c>
      <c r="AU782" s="160" t="s">
        <v>89</v>
      </c>
      <c r="AV782" s="13" t="s">
        <v>89</v>
      </c>
      <c r="AW782" s="13" t="s">
        <v>40</v>
      </c>
      <c r="AX782" s="13" t="s">
        <v>79</v>
      </c>
      <c r="AY782" s="160" t="s">
        <v>143</v>
      </c>
    </row>
    <row r="783" spans="2:65" s="13" customFormat="1" ht="11.25">
      <c r="B783" s="159"/>
      <c r="D783" s="147" t="s">
        <v>216</v>
      </c>
      <c r="E783" s="160" t="s">
        <v>3</v>
      </c>
      <c r="F783" s="161" t="s">
        <v>985</v>
      </c>
      <c r="H783" s="162">
        <v>5.8</v>
      </c>
      <c r="I783" s="163"/>
      <c r="L783" s="159"/>
      <c r="M783" s="164"/>
      <c r="T783" s="165"/>
      <c r="AT783" s="160" t="s">
        <v>216</v>
      </c>
      <c r="AU783" s="160" t="s">
        <v>89</v>
      </c>
      <c r="AV783" s="13" t="s">
        <v>89</v>
      </c>
      <c r="AW783" s="13" t="s">
        <v>40</v>
      </c>
      <c r="AX783" s="13" t="s">
        <v>79</v>
      </c>
      <c r="AY783" s="160" t="s">
        <v>143</v>
      </c>
    </row>
    <row r="784" spans="2:65" s="13" customFormat="1" ht="11.25">
      <c r="B784" s="159"/>
      <c r="D784" s="147" t="s">
        <v>216</v>
      </c>
      <c r="E784" s="160" t="s">
        <v>3</v>
      </c>
      <c r="F784" s="161" t="s">
        <v>986</v>
      </c>
      <c r="H784" s="162">
        <v>9.9</v>
      </c>
      <c r="I784" s="163"/>
      <c r="L784" s="159"/>
      <c r="M784" s="164"/>
      <c r="T784" s="165"/>
      <c r="AT784" s="160" t="s">
        <v>216</v>
      </c>
      <c r="AU784" s="160" t="s">
        <v>89</v>
      </c>
      <c r="AV784" s="13" t="s">
        <v>89</v>
      </c>
      <c r="AW784" s="13" t="s">
        <v>40</v>
      </c>
      <c r="AX784" s="13" t="s">
        <v>79</v>
      </c>
      <c r="AY784" s="160" t="s">
        <v>143</v>
      </c>
    </row>
    <row r="785" spans="2:51" s="13" customFormat="1" ht="11.25">
      <c r="B785" s="159"/>
      <c r="D785" s="147" t="s">
        <v>216</v>
      </c>
      <c r="E785" s="160" t="s">
        <v>3</v>
      </c>
      <c r="F785" s="161" t="s">
        <v>987</v>
      </c>
      <c r="H785" s="162">
        <v>11.1</v>
      </c>
      <c r="I785" s="163"/>
      <c r="L785" s="159"/>
      <c r="M785" s="164"/>
      <c r="T785" s="165"/>
      <c r="AT785" s="160" t="s">
        <v>216</v>
      </c>
      <c r="AU785" s="160" t="s">
        <v>89</v>
      </c>
      <c r="AV785" s="13" t="s">
        <v>89</v>
      </c>
      <c r="AW785" s="13" t="s">
        <v>40</v>
      </c>
      <c r="AX785" s="13" t="s">
        <v>79</v>
      </c>
      <c r="AY785" s="160" t="s">
        <v>143</v>
      </c>
    </row>
    <row r="786" spans="2:51" s="13" customFormat="1" ht="11.25">
      <c r="B786" s="159"/>
      <c r="D786" s="147" t="s">
        <v>216</v>
      </c>
      <c r="E786" s="160" t="s">
        <v>3</v>
      </c>
      <c r="F786" s="161" t="s">
        <v>988</v>
      </c>
      <c r="H786" s="162">
        <v>10.5</v>
      </c>
      <c r="I786" s="163"/>
      <c r="L786" s="159"/>
      <c r="M786" s="164"/>
      <c r="T786" s="165"/>
      <c r="AT786" s="160" t="s">
        <v>216</v>
      </c>
      <c r="AU786" s="160" t="s">
        <v>89</v>
      </c>
      <c r="AV786" s="13" t="s">
        <v>89</v>
      </c>
      <c r="AW786" s="13" t="s">
        <v>40</v>
      </c>
      <c r="AX786" s="13" t="s">
        <v>79</v>
      </c>
      <c r="AY786" s="160" t="s">
        <v>143</v>
      </c>
    </row>
    <row r="787" spans="2:51" s="13" customFormat="1" ht="11.25">
      <c r="B787" s="159"/>
      <c r="D787" s="147" t="s">
        <v>216</v>
      </c>
      <c r="E787" s="160" t="s">
        <v>3</v>
      </c>
      <c r="F787" s="161" t="s">
        <v>989</v>
      </c>
      <c r="H787" s="162">
        <v>3</v>
      </c>
      <c r="I787" s="163"/>
      <c r="L787" s="159"/>
      <c r="M787" s="164"/>
      <c r="T787" s="165"/>
      <c r="AT787" s="160" t="s">
        <v>216</v>
      </c>
      <c r="AU787" s="160" t="s">
        <v>89</v>
      </c>
      <c r="AV787" s="13" t="s">
        <v>89</v>
      </c>
      <c r="AW787" s="13" t="s">
        <v>40</v>
      </c>
      <c r="AX787" s="13" t="s">
        <v>79</v>
      </c>
      <c r="AY787" s="160" t="s">
        <v>143</v>
      </c>
    </row>
    <row r="788" spans="2:51" s="15" customFormat="1" ht="11.25">
      <c r="B788" s="183"/>
      <c r="D788" s="147" t="s">
        <v>216</v>
      </c>
      <c r="E788" s="184" t="s">
        <v>3</v>
      </c>
      <c r="F788" s="185" t="s">
        <v>393</v>
      </c>
      <c r="H788" s="186">
        <v>89.2</v>
      </c>
      <c r="I788" s="187"/>
      <c r="L788" s="183"/>
      <c r="M788" s="188"/>
      <c r="T788" s="189"/>
      <c r="AT788" s="184" t="s">
        <v>216</v>
      </c>
      <c r="AU788" s="184" t="s">
        <v>89</v>
      </c>
      <c r="AV788" s="15" t="s">
        <v>161</v>
      </c>
      <c r="AW788" s="15" t="s">
        <v>40</v>
      </c>
      <c r="AX788" s="15" t="s">
        <v>79</v>
      </c>
      <c r="AY788" s="184" t="s">
        <v>143</v>
      </c>
    </row>
    <row r="789" spans="2:51" s="12" customFormat="1" ht="11.25">
      <c r="B789" s="153"/>
      <c r="D789" s="147" t="s">
        <v>216</v>
      </c>
      <c r="E789" s="154" t="s">
        <v>3</v>
      </c>
      <c r="F789" s="155" t="s">
        <v>644</v>
      </c>
      <c r="H789" s="154" t="s">
        <v>3</v>
      </c>
      <c r="I789" s="156"/>
      <c r="L789" s="153"/>
      <c r="M789" s="157"/>
      <c r="T789" s="158"/>
      <c r="AT789" s="154" t="s">
        <v>216</v>
      </c>
      <c r="AU789" s="154" t="s">
        <v>89</v>
      </c>
      <c r="AV789" s="12" t="s">
        <v>87</v>
      </c>
      <c r="AW789" s="12" t="s">
        <v>40</v>
      </c>
      <c r="AX789" s="12" t="s">
        <v>79</v>
      </c>
      <c r="AY789" s="154" t="s">
        <v>143</v>
      </c>
    </row>
    <row r="790" spans="2:51" s="13" customFormat="1" ht="11.25">
      <c r="B790" s="159"/>
      <c r="D790" s="147" t="s">
        <v>216</v>
      </c>
      <c r="E790" s="160" t="s">
        <v>3</v>
      </c>
      <c r="F790" s="161" t="s">
        <v>990</v>
      </c>
      <c r="H790" s="162">
        <v>17.399999999999999</v>
      </c>
      <c r="I790" s="163"/>
      <c r="L790" s="159"/>
      <c r="M790" s="164"/>
      <c r="T790" s="165"/>
      <c r="AT790" s="160" t="s">
        <v>216</v>
      </c>
      <c r="AU790" s="160" t="s">
        <v>89</v>
      </c>
      <c r="AV790" s="13" t="s">
        <v>89</v>
      </c>
      <c r="AW790" s="13" t="s">
        <v>40</v>
      </c>
      <c r="AX790" s="13" t="s">
        <v>79</v>
      </c>
      <c r="AY790" s="160" t="s">
        <v>143</v>
      </c>
    </row>
    <row r="791" spans="2:51" s="15" customFormat="1" ht="11.25">
      <c r="B791" s="183"/>
      <c r="D791" s="147" t="s">
        <v>216</v>
      </c>
      <c r="E791" s="184" t="s">
        <v>3</v>
      </c>
      <c r="F791" s="185" t="s">
        <v>393</v>
      </c>
      <c r="H791" s="186">
        <v>17.399999999999999</v>
      </c>
      <c r="I791" s="187"/>
      <c r="L791" s="183"/>
      <c r="M791" s="188"/>
      <c r="T791" s="189"/>
      <c r="AT791" s="184" t="s">
        <v>216</v>
      </c>
      <c r="AU791" s="184" t="s">
        <v>89</v>
      </c>
      <c r="AV791" s="15" t="s">
        <v>161</v>
      </c>
      <c r="AW791" s="15" t="s">
        <v>40</v>
      </c>
      <c r="AX791" s="15" t="s">
        <v>79</v>
      </c>
      <c r="AY791" s="184" t="s">
        <v>143</v>
      </c>
    </row>
    <row r="792" spans="2:51" s="12" customFormat="1" ht="11.25">
      <c r="B792" s="153"/>
      <c r="D792" s="147" t="s">
        <v>216</v>
      </c>
      <c r="E792" s="154" t="s">
        <v>3</v>
      </c>
      <c r="F792" s="155" t="s">
        <v>991</v>
      </c>
      <c r="H792" s="154" t="s">
        <v>3</v>
      </c>
      <c r="I792" s="156"/>
      <c r="L792" s="153"/>
      <c r="M792" s="157"/>
      <c r="T792" s="158"/>
      <c r="AT792" s="154" t="s">
        <v>216</v>
      </c>
      <c r="AU792" s="154" t="s">
        <v>89</v>
      </c>
      <c r="AV792" s="12" t="s">
        <v>87</v>
      </c>
      <c r="AW792" s="12" t="s">
        <v>40</v>
      </c>
      <c r="AX792" s="12" t="s">
        <v>79</v>
      </c>
      <c r="AY792" s="154" t="s">
        <v>143</v>
      </c>
    </row>
    <row r="793" spans="2:51" s="13" customFormat="1" ht="11.25">
      <c r="B793" s="159"/>
      <c r="D793" s="147" t="s">
        <v>216</v>
      </c>
      <c r="E793" s="160" t="s">
        <v>3</v>
      </c>
      <c r="F793" s="161" t="s">
        <v>712</v>
      </c>
      <c r="H793" s="162">
        <v>3</v>
      </c>
      <c r="I793" s="163"/>
      <c r="L793" s="159"/>
      <c r="M793" s="164"/>
      <c r="T793" s="165"/>
      <c r="AT793" s="160" t="s">
        <v>216</v>
      </c>
      <c r="AU793" s="160" t="s">
        <v>89</v>
      </c>
      <c r="AV793" s="13" t="s">
        <v>89</v>
      </c>
      <c r="AW793" s="13" t="s">
        <v>40</v>
      </c>
      <c r="AX793" s="13" t="s">
        <v>79</v>
      </c>
      <c r="AY793" s="160" t="s">
        <v>143</v>
      </c>
    </row>
    <row r="794" spans="2:51" s="15" customFormat="1" ht="11.25">
      <c r="B794" s="183"/>
      <c r="D794" s="147" t="s">
        <v>216</v>
      </c>
      <c r="E794" s="184" t="s">
        <v>3</v>
      </c>
      <c r="F794" s="185" t="s">
        <v>393</v>
      </c>
      <c r="H794" s="186">
        <v>3</v>
      </c>
      <c r="I794" s="187"/>
      <c r="L794" s="183"/>
      <c r="M794" s="188"/>
      <c r="T794" s="189"/>
      <c r="AT794" s="184" t="s">
        <v>216</v>
      </c>
      <c r="AU794" s="184" t="s">
        <v>89</v>
      </c>
      <c r="AV794" s="15" t="s">
        <v>161</v>
      </c>
      <c r="AW794" s="15" t="s">
        <v>40</v>
      </c>
      <c r="AX794" s="15" t="s">
        <v>79</v>
      </c>
      <c r="AY794" s="184" t="s">
        <v>143</v>
      </c>
    </row>
    <row r="795" spans="2:51" s="12" customFormat="1" ht="11.25">
      <c r="B795" s="153"/>
      <c r="D795" s="147" t="s">
        <v>216</v>
      </c>
      <c r="E795" s="154" t="s">
        <v>3</v>
      </c>
      <c r="F795" s="155" t="s">
        <v>992</v>
      </c>
      <c r="H795" s="154" t="s">
        <v>3</v>
      </c>
      <c r="I795" s="156"/>
      <c r="L795" s="153"/>
      <c r="M795" s="157"/>
      <c r="T795" s="158"/>
      <c r="AT795" s="154" t="s">
        <v>216</v>
      </c>
      <c r="AU795" s="154" t="s">
        <v>89</v>
      </c>
      <c r="AV795" s="12" t="s">
        <v>87</v>
      </c>
      <c r="AW795" s="12" t="s">
        <v>40</v>
      </c>
      <c r="AX795" s="12" t="s">
        <v>79</v>
      </c>
      <c r="AY795" s="154" t="s">
        <v>143</v>
      </c>
    </row>
    <row r="796" spans="2:51" s="13" customFormat="1" ht="11.25">
      <c r="B796" s="159"/>
      <c r="D796" s="147" t="s">
        <v>216</v>
      </c>
      <c r="E796" s="160" t="s">
        <v>3</v>
      </c>
      <c r="F796" s="161" t="s">
        <v>993</v>
      </c>
      <c r="H796" s="162">
        <v>13</v>
      </c>
      <c r="I796" s="163"/>
      <c r="L796" s="159"/>
      <c r="M796" s="164"/>
      <c r="T796" s="165"/>
      <c r="AT796" s="160" t="s">
        <v>216</v>
      </c>
      <c r="AU796" s="160" t="s">
        <v>89</v>
      </c>
      <c r="AV796" s="13" t="s">
        <v>89</v>
      </c>
      <c r="AW796" s="13" t="s">
        <v>40</v>
      </c>
      <c r="AX796" s="13" t="s">
        <v>79</v>
      </c>
      <c r="AY796" s="160" t="s">
        <v>143</v>
      </c>
    </row>
    <row r="797" spans="2:51" s="15" customFormat="1" ht="11.25">
      <c r="B797" s="183"/>
      <c r="D797" s="147" t="s">
        <v>216</v>
      </c>
      <c r="E797" s="184" t="s">
        <v>3</v>
      </c>
      <c r="F797" s="185" t="s">
        <v>393</v>
      </c>
      <c r="H797" s="186">
        <v>13</v>
      </c>
      <c r="I797" s="187"/>
      <c r="L797" s="183"/>
      <c r="M797" s="188"/>
      <c r="T797" s="189"/>
      <c r="AT797" s="184" t="s">
        <v>216</v>
      </c>
      <c r="AU797" s="184" t="s">
        <v>89</v>
      </c>
      <c r="AV797" s="15" t="s">
        <v>161</v>
      </c>
      <c r="AW797" s="15" t="s">
        <v>40</v>
      </c>
      <c r="AX797" s="15" t="s">
        <v>79</v>
      </c>
      <c r="AY797" s="184" t="s">
        <v>143</v>
      </c>
    </row>
    <row r="798" spans="2:51" s="12" customFormat="1" ht="11.25">
      <c r="B798" s="153"/>
      <c r="D798" s="147" t="s">
        <v>216</v>
      </c>
      <c r="E798" s="154" t="s">
        <v>3</v>
      </c>
      <c r="F798" s="155" t="s">
        <v>1258</v>
      </c>
      <c r="H798" s="154" t="s">
        <v>3</v>
      </c>
      <c r="I798" s="156"/>
      <c r="L798" s="153"/>
      <c r="M798" s="157"/>
      <c r="T798" s="158"/>
      <c r="AT798" s="154" t="s">
        <v>216</v>
      </c>
      <c r="AU798" s="154" t="s">
        <v>89</v>
      </c>
      <c r="AV798" s="12" t="s">
        <v>87</v>
      </c>
      <c r="AW798" s="12" t="s">
        <v>40</v>
      </c>
      <c r="AX798" s="12" t="s">
        <v>79</v>
      </c>
      <c r="AY798" s="154" t="s">
        <v>143</v>
      </c>
    </row>
    <row r="799" spans="2:51" s="12" customFormat="1" ht="11.25">
      <c r="B799" s="153"/>
      <c r="D799" s="147" t="s">
        <v>216</v>
      </c>
      <c r="E799" s="154" t="s">
        <v>3</v>
      </c>
      <c r="F799" s="155" t="s">
        <v>1011</v>
      </c>
      <c r="H799" s="154" t="s">
        <v>3</v>
      </c>
      <c r="I799" s="156"/>
      <c r="L799" s="153"/>
      <c r="M799" s="157"/>
      <c r="T799" s="158"/>
      <c r="AT799" s="154" t="s">
        <v>216</v>
      </c>
      <c r="AU799" s="154" t="s">
        <v>89</v>
      </c>
      <c r="AV799" s="12" t="s">
        <v>87</v>
      </c>
      <c r="AW799" s="12" t="s">
        <v>40</v>
      </c>
      <c r="AX799" s="12" t="s">
        <v>79</v>
      </c>
      <c r="AY799" s="154" t="s">
        <v>143</v>
      </c>
    </row>
    <row r="800" spans="2:51" s="13" customFormat="1" ht="11.25">
      <c r="B800" s="159"/>
      <c r="D800" s="147" t="s">
        <v>216</v>
      </c>
      <c r="E800" s="160" t="s">
        <v>3</v>
      </c>
      <c r="F800" s="161" t="s">
        <v>1012</v>
      </c>
      <c r="H800" s="162">
        <v>91.2</v>
      </c>
      <c r="I800" s="163"/>
      <c r="L800" s="159"/>
      <c r="M800" s="164"/>
      <c r="T800" s="165"/>
      <c r="AT800" s="160" t="s">
        <v>216</v>
      </c>
      <c r="AU800" s="160" t="s">
        <v>89</v>
      </c>
      <c r="AV800" s="13" t="s">
        <v>89</v>
      </c>
      <c r="AW800" s="13" t="s">
        <v>40</v>
      </c>
      <c r="AX800" s="13" t="s">
        <v>79</v>
      </c>
      <c r="AY800" s="160" t="s">
        <v>143</v>
      </c>
    </row>
    <row r="801" spans="2:65" s="12" customFormat="1" ht="11.25">
      <c r="B801" s="153"/>
      <c r="D801" s="147" t="s">
        <v>216</v>
      </c>
      <c r="E801" s="154" t="s">
        <v>3</v>
      </c>
      <c r="F801" s="155" t="s">
        <v>1013</v>
      </c>
      <c r="H801" s="154" t="s">
        <v>3</v>
      </c>
      <c r="I801" s="156"/>
      <c r="L801" s="153"/>
      <c r="M801" s="157"/>
      <c r="T801" s="158"/>
      <c r="AT801" s="154" t="s">
        <v>216</v>
      </c>
      <c r="AU801" s="154" t="s">
        <v>89</v>
      </c>
      <c r="AV801" s="12" t="s">
        <v>87</v>
      </c>
      <c r="AW801" s="12" t="s">
        <v>40</v>
      </c>
      <c r="AX801" s="12" t="s">
        <v>79</v>
      </c>
      <c r="AY801" s="154" t="s">
        <v>143</v>
      </c>
    </row>
    <row r="802" spans="2:65" s="13" customFormat="1" ht="11.25">
      <c r="B802" s="159"/>
      <c r="D802" s="147" t="s">
        <v>216</v>
      </c>
      <c r="E802" s="160" t="s">
        <v>3</v>
      </c>
      <c r="F802" s="161" t="s">
        <v>1014</v>
      </c>
      <c r="H802" s="162">
        <v>94.2</v>
      </c>
      <c r="I802" s="163"/>
      <c r="L802" s="159"/>
      <c r="M802" s="164"/>
      <c r="T802" s="165"/>
      <c r="AT802" s="160" t="s">
        <v>216</v>
      </c>
      <c r="AU802" s="160" t="s">
        <v>89</v>
      </c>
      <c r="AV802" s="13" t="s">
        <v>89</v>
      </c>
      <c r="AW802" s="13" t="s">
        <v>40</v>
      </c>
      <c r="AX802" s="13" t="s">
        <v>79</v>
      </c>
      <c r="AY802" s="160" t="s">
        <v>143</v>
      </c>
    </row>
    <row r="803" spans="2:65" s="15" customFormat="1" ht="11.25">
      <c r="B803" s="183"/>
      <c r="D803" s="147" t="s">
        <v>216</v>
      </c>
      <c r="E803" s="184" t="s">
        <v>3</v>
      </c>
      <c r="F803" s="185" t="s">
        <v>393</v>
      </c>
      <c r="H803" s="186">
        <v>185.4</v>
      </c>
      <c r="I803" s="187"/>
      <c r="L803" s="183"/>
      <c r="M803" s="188"/>
      <c r="T803" s="189"/>
      <c r="AT803" s="184" t="s">
        <v>216</v>
      </c>
      <c r="AU803" s="184" t="s">
        <v>89</v>
      </c>
      <c r="AV803" s="15" t="s">
        <v>161</v>
      </c>
      <c r="AW803" s="15" t="s">
        <v>40</v>
      </c>
      <c r="AX803" s="15" t="s">
        <v>79</v>
      </c>
      <c r="AY803" s="184" t="s">
        <v>143</v>
      </c>
    </row>
    <row r="804" spans="2:65" s="14" customFormat="1" ht="11.25">
      <c r="B804" s="166"/>
      <c r="D804" s="147" t="s">
        <v>216</v>
      </c>
      <c r="E804" s="167" t="s">
        <v>3</v>
      </c>
      <c r="F804" s="168" t="s">
        <v>219</v>
      </c>
      <c r="H804" s="169">
        <v>308</v>
      </c>
      <c r="I804" s="170"/>
      <c r="L804" s="166"/>
      <c r="M804" s="171"/>
      <c r="T804" s="172"/>
      <c r="AT804" s="167" t="s">
        <v>216</v>
      </c>
      <c r="AU804" s="167" t="s">
        <v>89</v>
      </c>
      <c r="AV804" s="14" t="s">
        <v>169</v>
      </c>
      <c r="AW804" s="14" t="s">
        <v>40</v>
      </c>
      <c r="AX804" s="14" t="s">
        <v>87</v>
      </c>
      <c r="AY804" s="167" t="s">
        <v>143</v>
      </c>
    </row>
    <row r="805" spans="2:65" s="1" customFormat="1" ht="16.5" customHeight="1">
      <c r="B805" s="129"/>
      <c r="C805" s="130" t="s">
        <v>1259</v>
      </c>
      <c r="D805" s="130" t="s">
        <v>146</v>
      </c>
      <c r="E805" s="131" t="s">
        <v>1260</v>
      </c>
      <c r="F805" s="132" t="s">
        <v>1261</v>
      </c>
      <c r="G805" s="133" t="s">
        <v>478</v>
      </c>
      <c r="H805" s="134">
        <v>1</v>
      </c>
      <c r="I805" s="135"/>
      <c r="J805" s="136">
        <f>ROUND(I805*H805,2)</f>
        <v>0</v>
      </c>
      <c r="K805" s="132" t="s">
        <v>3</v>
      </c>
      <c r="L805" s="34"/>
      <c r="M805" s="137" t="s">
        <v>3</v>
      </c>
      <c r="N805" s="138" t="s">
        <v>50</v>
      </c>
      <c r="P805" s="139">
        <f>O805*H805</f>
        <v>0</v>
      </c>
      <c r="Q805" s="139">
        <v>0</v>
      </c>
      <c r="R805" s="139">
        <f>Q805*H805</f>
        <v>0</v>
      </c>
      <c r="S805" s="139">
        <v>0</v>
      </c>
      <c r="T805" s="140">
        <f>S805*H805</f>
        <v>0</v>
      </c>
      <c r="AR805" s="141" t="s">
        <v>169</v>
      </c>
      <c r="AT805" s="141" t="s">
        <v>146</v>
      </c>
      <c r="AU805" s="141" t="s">
        <v>89</v>
      </c>
      <c r="AY805" s="18" t="s">
        <v>143</v>
      </c>
      <c r="BE805" s="142">
        <f>IF(N805="základní",J805,0)</f>
        <v>0</v>
      </c>
      <c r="BF805" s="142">
        <f>IF(N805="snížená",J805,0)</f>
        <v>0</v>
      </c>
      <c r="BG805" s="142">
        <f>IF(N805="zákl. přenesená",J805,0)</f>
        <v>0</v>
      </c>
      <c r="BH805" s="142">
        <f>IF(N805="sníž. přenesená",J805,0)</f>
        <v>0</v>
      </c>
      <c r="BI805" s="142">
        <f>IF(N805="nulová",J805,0)</f>
        <v>0</v>
      </c>
      <c r="BJ805" s="18" t="s">
        <v>87</v>
      </c>
      <c r="BK805" s="142">
        <f>ROUND(I805*H805,2)</f>
        <v>0</v>
      </c>
      <c r="BL805" s="18" t="s">
        <v>169</v>
      </c>
      <c r="BM805" s="141" t="s">
        <v>1262</v>
      </c>
    </row>
    <row r="806" spans="2:65" s="12" customFormat="1" ht="11.25">
      <c r="B806" s="153"/>
      <c r="D806" s="147" t="s">
        <v>216</v>
      </c>
      <c r="E806" s="154" t="s">
        <v>3</v>
      </c>
      <c r="F806" s="155" t="s">
        <v>1263</v>
      </c>
      <c r="H806" s="154" t="s">
        <v>3</v>
      </c>
      <c r="I806" s="156"/>
      <c r="L806" s="153"/>
      <c r="M806" s="157"/>
      <c r="T806" s="158"/>
      <c r="AT806" s="154" t="s">
        <v>216</v>
      </c>
      <c r="AU806" s="154" t="s">
        <v>89</v>
      </c>
      <c r="AV806" s="12" t="s">
        <v>87</v>
      </c>
      <c r="AW806" s="12" t="s">
        <v>40</v>
      </c>
      <c r="AX806" s="12" t="s">
        <v>79</v>
      </c>
      <c r="AY806" s="154" t="s">
        <v>143</v>
      </c>
    </row>
    <row r="807" spans="2:65" s="13" customFormat="1" ht="11.25">
      <c r="B807" s="159"/>
      <c r="D807" s="147" t="s">
        <v>216</v>
      </c>
      <c r="E807" s="160" t="s">
        <v>3</v>
      </c>
      <c r="F807" s="161" t="s">
        <v>1052</v>
      </c>
      <c r="H807" s="162">
        <v>1</v>
      </c>
      <c r="I807" s="163"/>
      <c r="L807" s="159"/>
      <c r="M807" s="164"/>
      <c r="T807" s="165"/>
      <c r="AT807" s="160" t="s">
        <v>216</v>
      </c>
      <c r="AU807" s="160" t="s">
        <v>89</v>
      </c>
      <c r="AV807" s="13" t="s">
        <v>89</v>
      </c>
      <c r="AW807" s="13" t="s">
        <v>40</v>
      </c>
      <c r="AX807" s="13" t="s">
        <v>79</v>
      </c>
      <c r="AY807" s="160" t="s">
        <v>143</v>
      </c>
    </row>
    <row r="808" spans="2:65" s="14" customFormat="1" ht="11.25">
      <c r="B808" s="166"/>
      <c r="D808" s="147" t="s">
        <v>216</v>
      </c>
      <c r="E808" s="167" t="s">
        <v>3</v>
      </c>
      <c r="F808" s="168" t="s">
        <v>219</v>
      </c>
      <c r="H808" s="169">
        <v>1</v>
      </c>
      <c r="I808" s="170"/>
      <c r="L808" s="166"/>
      <c r="M808" s="171"/>
      <c r="T808" s="172"/>
      <c r="AT808" s="167" t="s">
        <v>216</v>
      </c>
      <c r="AU808" s="167" t="s">
        <v>89</v>
      </c>
      <c r="AV808" s="14" t="s">
        <v>169</v>
      </c>
      <c r="AW808" s="14" t="s">
        <v>40</v>
      </c>
      <c r="AX808" s="14" t="s">
        <v>87</v>
      </c>
      <c r="AY808" s="167" t="s">
        <v>143</v>
      </c>
    </row>
    <row r="809" spans="2:65" s="1" customFormat="1" ht="24.2" customHeight="1">
      <c r="B809" s="129"/>
      <c r="C809" s="130" t="s">
        <v>1264</v>
      </c>
      <c r="D809" s="130" t="s">
        <v>146</v>
      </c>
      <c r="E809" s="131" t="s">
        <v>1265</v>
      </c>
      <c r="F809" s="132" t="s">
        <v>1266</v>
      </c>
      <c r="G809" s="133" t="s">
        <v>478</v>
      </c>
      <c r="H809" s="134">
        <v>1</v>
      </c>
      <c r="I809" s="135"/>
      <c r="J809" s="136">
        <f>ROUND(I809*H809,2)</f>
        <v>0</v>
      </c>
      <c r="K809" s="132" t="s">
        <v>3</v>
      </c>
      <c r="L809" s="34"/>
      <c r="M809" s="137" t="s">
        <v>3</v>
      </c>
      <c r="N809" s="138" t="s">
        <v>50</v>
      </c>
      <c r="P809" s="139">
        <f>O809*H809</f>
        <v>0</v>
      </c>
      <c r="Q809" s="139">
        <v>0</v>
      </c>
      <c r="R809" s="139">
        <f>Q809*H809</f>
        <v>0</v>
      </c>
      <c r="S809" s="139">
        <v>0</v>
      </c>
      <c r="T809" s="140">
        <f>S809*H809</f>
        <v>0</v>
      </c>
      <c r="AR809" s="141" t="s">
        <v>169</v>
      </c>
      <c r="AT809" s="141" t="s">
        <v>146</v>
      </c>
      <c r="AU809" s="141" t="s">
        <v>89</v>
      </c>
      <c r="AY809" s="18" t="s">
        <v>143</v>
      </c>
      <c r="BE809" s="142">
        <f>IF(N809="základní",J809,0)</f>
        <v>0</v>
      </c>
      <c r="BF809" s="142">
        <f>IF(N809="snížená",J809,0)</f>
        <v>0</v>
      </c>
      <c r="BG809" s="142">
        <f>IF(N809="zákl. přenesená",J809,0)</f>
        <v>0</v>
      </c>
      <c r="BH809" s="142">
        <f>IF(N809="sníž. přenesená",J809,0)</f>
        <v>0</v>
      </c>
      <c r="BI809" s="142">
        <f>IF(N809="nulová",J809,0)</f>
        <v>0</v>
      </c>
      <c r="BJ809" s="18" t="s">
        <v>87</v>
      </c>
      <c r="BK809" s="142">
        <f>ROUND(I809*H809,2)</f>
        <v>0</v>
      </c>
      <c r="BL809" s="18" t="s">
        <v>169</v>
      </c>
      <c r="BM809" s="141" t="s">
        <v>1267</v>
      </c>
    </row>
    <row r="810" spans="2:65" s="12" customFormat="1" ht="11.25">
      <c r="B810" s="153"/>
      <c r="D810" s="147" t="s">
        <v>216</v>
      </c>
      <c r="E810" s="154" t="s">
        <v>3</v>
      </c>
      <c r="F810" s="155" t="s">
        <v>1268</v>
      </c>
      <c r="H810" s="154" t="s">
        <v>3</v>
      </c>
      <c r="I810" s="156"/>
      <c r="L810" s="153"/>
      <c r="M810" s="157"/>
      <c r="T810" s="158"/>
      <c r="AT810" s="154" t="s">
        <v>216</v>
      </c>
      <c r="AU810" s="154" t="s">
        <v>89</v>
      </c>
      <c r="AV810" s="12" t="s">
        <v>87</v>
      </c>
      <c r="AW810" s="12" t="s">
        <v>40</v>
      </c>
      <c r="AX810" s="12" t="s">
        <v>79</v>
      </c>
      <c r="AY810" s="154" t="s">
        <v>143</v>
      </c>
    </row>
    <row r="811" spans="2:65" s="13" customFormat="1" ht="11.25">
      <c r="B811" s="159"/>
      <c r="D811" s="147" t="s">
        <v>216</v>
      </c>
      <c r="E811" s="160" t="s">
        <v>3</v>
      </c>
      <c r="F811" s="161" t="s">
        <v>1052</v>
      </c>
      <c r="H811" s="162">
        <v>1</v>
      </c>
      <c r="I811" s="163"/>
      <c r="L811" s="159"/>
      <c r="M811" s="164"/>
      <c r="T811" s="165"/>
      <c r="AT811" s="160" t="s">
        <v>216</v>
      </c>
      <c r="AU811" s="160" t="s">
        <v>89</v>
      </c>
      <c r="AV811" s="13" t="s">
        <v>89</v>
      </c>
      <c r="AW811" s="13" t="s">
        <v>40</v>
      </c>
      <c r="AX811" s="13" t="s">
        <v>79</v>
      </c>
      <c r="AY811" s="160" t="s">
        <v>143</v>
      </c>
    </row>
    <row r="812" spans="2:65" s="14" customFormat="1" ht="11.25">
      <c r="B812" s="166"/>
      <c r="D812" s="147" t="s">
        <v>216</v>
      </c>
      <c r="E812" s="167" t="s">
        <v>3</v>
      </c>
      <c r="F812" s="168" t="s">
        <v>219</v>
      </c>
      <c r="H812" s="169">
        <v>1</v>
      </c>
      <c r="I812" s="170"/>
      <c r="L812" s="166"/>
      <c r="M812" s="171"/>
      <c r="T812" s="172"/>
      <c r="AT812" s="167" t="s">
        <v>216</v>
      </c>
      <c r="AU812" s="167" t="s">
        <v>89</v>
      </c>
      <c r="AV812" s="14" t="s">
        <v>169</v>
      </c>
      <c r="AW812" s="14" t="s">
        <v>40</v>
      </c>
      <c r="AX812" s="14" t="s">
        <v>87</v>
      </c>
      <c r="AY812" s="167" t="s">
        <v>143</v>
      </c>
    </row>
    <row r="813" spans="2:65" s="1" customFormat="1" ht="16.5" customHeight="1">
      <c r="B813" s="129"/>
      <c r="C813" s="130" t="s">
        <v>1269</v>
      </c>
      <c r="D813" s="130" t="s">
        <v>146</v>
      </c>
      <c r="E813" s="131" t="s">
        <v>1270</v>
      </c>
      <c r="F813" s="132" t="s">
        <v>1271</v>
      </c>
      <c r="G813" s="133" t="s">
        <v>196</v>
      </c>
      <c r="H813" s="134">
        <v>3.72</v>
      </c>
      <c r="I813" s="135"/>
      <c r="J813" s="136">
        <f>ROUND(I813*H813,2)</f>
        <v>0</v>
      </c>
      <c r="K813" s="132" t="s">
        <v>150</v>
      </c>
      <c r="L813" s="34"/>
      <c r="M813" s="137" t="s">
        <v>3</v>
      </c>
      <c r="N813" s="138" t="s">
        <v>50</v>
      </c>
      <c r="P813" s="139">
        <f>O813*H813</f>
        <v>0</v>
      </c>
      <c r="Q813" s="139">
        <v>0</v>
      </c>
      <c r="R813" s="139">
        <f>Q813*H813</f>
        <v>0</v>
      </c>
      <c r="S813" s="139">
        <v>2.2000000000000002</v>
      </c>
      <c r="T813" s="140">
        <f>S813*H813</f>
        <v>8.1840000000000011</v>
      </c>
      <c r="AR813" s="141" t="s">
        <v>169</v>
      </c>
      <c r="AT813" s="141" t="s">
        <v>146</v>
      </c>
      <c r="AU813" s="141" t="s">
        <v>89</v>
      </c>
      <c r="AY813" s="18" t="s">
        <v>143</v>
      </c>
      <c r="BE813" s="142">
        <f>IF(N813="základní",J813,0)</f>
        <v>0</v>
      </c>
      <c r="BF813" s="142">
        <f>IF(N813="snížená",J813,0)</f>
        <v>0</v>
      </c>
      <c r="BG813" s="142">
        <f>IF(N813="zákl. přenesená",J813,0)</f>
        <v>0</v>
      </c>
      <c r="BH813" s="142">
        <f>IF(N813="sníž. přenesená",J813,0)</f>
        <v>0</v>
      </c>
      <c r="BI813" s="142">
        <f>IF(N813="nulová",J813,0)</f>
        <v>0</v>
      </c>
      <c r="BJ813" s="18" t="s">
        <v>87</v>
      </c>
      <c r="BK813" s="142">
        <f>ROUND(I813*H813,2)</f>
        <v>0</v>
      </c>
      <c r="BL813" s="18" t="s">
        <v>169</v>
      </c>
      <c r="BM813" s="141" t="s">
        <v>1272</v>
      </c>
    </row>
    <row r="814" spans="2:65" s="1" customFormat="1" ht="11.25">
      <c r="B814" s="34"/>
      <c r="D814" s="143" t="s">
        <v>153</v>
      </c>
      <c r="F814" s="144" t="s">
        <v>1273</v>
      </c>
      <c r="I814" s="145"/>
      <c r="L814" s="34"/>
      <c r="M814" s="146"/>
      <c r="T814" s="55"/>
      <c r="AT814" s="18" t="s">
        <v>153</v>
      </c>
      <c r="AU814" s="18" t="s">
        <v>89</v>
      </c>
    </row>
    <row r="815" spans="2:65" s="1" customFormat="1" ht="19.5">
      <c r="B815" s="34"/>
      <c r="D815" s="147" t="s">
        <v>165</v>
      </c>
      <c r="F815" s="148" t="s">
        <v>1274</v>
      </c>
      <c r="I815" s="145"/>
      <c r="L815" s="34"/>
      <c r="M815" s="146"/>
      <c r="T815" s="55"/>
      <c r="AT815" s="18" t="s">
        <v>165</v>
      </c>
      <c r="AU815" s="18" t="s">
        <v>89</v>
      </c>
    </row>
    <row r="816" spans="2:65" s="12" customFormat="1" ht="11.25">
      <c r="B816" s="153"/>
      <c r="D816" s="147" t="s">
        <v>216</v>
      </c>
      <c r="E816" s="154" t="s">
        <v>3</v>
      </c>
      <c r="F816" s="155" t="s">
        <v>1275</v>
      </c>
      <c r="H816" s="154" t="s">
        <v>3</v>
      </c>
      <c r="I816" s="156"/>
      <c r="L816" s="153"/>
      <c r="M816" s="157"/>
      <c r="T816" s="158"/>
      <c r="AT816" s="154" t="s">
        <v>216</v>
      </c>
      <c r="AU816" s="154" t="s">
        <v>89</v>
      </c>
      <c r="AV816" s="12" t="s">
        <v>87</v>
      </c>
      <c r="AW816" s="12" t="s">
        <v>40</v>
      </c>
      <c r="AX816" s="12" t="s">
        <v>79</v>
      </c>
      <c r="AY816" s="154" t="s">
        <v>143</v>
      </c>
    </row>
    <row r="817" spans="2:65" s="13" customFormat="1" ht="11.25">
      <c r="B817" s="159"/>
      <c r="D817" s="147" t="s">
        <v>216</v>
      </c>
      <c r="E817" s="160" t="s">
        <v>3</v>
      </c>
      <c r="F817" s="161" t="s">
        <v>1276</v>
      </c>
      <c r="H817" s="162">
        <v>3.72</v>
      </c>
      <c r="I817" s="163"/>
      <c r="L817" s="159"/>
      <c r="M817" s="164"/>
      <c r="T817" s="165"/>
      <c r="AT817" s="160" t="s">
        <v>216</v>
      </c>
      <c r="AU817" s="160" t="s">
        <v>89</v>
      </c>
      <c r="AV817" s="13" t="s">
        <v>89</v>
      </c>
      <c r="AW817" s="13" t="s">
        <v>40</v>
      </c>
      <c r="AX817" s="13" t="s">
        <v>79</v>
      </c>
      <c r="AY817" s="160" t="s">
        <v>143</v>
      </c>
    </row>
    <row r="818" spans="2:65" s="14" customFormat="1" ht="11.25">
      <c r="B818" s="166"/>
      <c r="D818" s="147" t="s">
        <v>216</v>
      </c>
      <c r="E818" s="167" t="s">
        <v>3</v>
      </c>
      <c r="F818" s="168" t="s">
        <v>219</v>
      </c>
      <c r="H818" s="169">
        <v>3.72</v>
      </c>
      <c r="I818" s="170"/>
      <c r="L818" s="166"/>
      <c r="M818" s="171"/>
      <c r="T818" s="172"/>
      <c r="AT818" s="167" t="s">
        <v>216</v>
      </c>
      <c r="AU818" s="167" t="s">
        <v>89</v>
      </c>
      <c r="AV818" s="14" t="s">
        <v>169</v>
      </c>
      <c r="AW818" s="14" t="s">
        <v>40</v>
      </c>
      <c r="AX818" s="14" t="s">
        <v>87</v>
      </c>
      <c r="AY818" s="167" t="s">
        <v>143</v>
      </c>
    </row>
    <row r="819" spans="2:65" s="11" customFormat="1" ht="22.9" customHeight="1">
      <c r="B819" s="117"/>
      <c r="D819" s="118" t="s">
        <v>78</v>
      </c>
      <c r="E819" s="127" t="s">
        <v>331</v>
      </c>
      <c r="F819" s="127" t="s">
        <v>332</v>
      </c>
      <c r="I819" s="120"/>
      <c r="J819" s="128">
        <f>BK819</f>
        <v>0</v>
      </c>
      <c r="L819" s="117"/>
      <c r="M819" s="122"/>
      <c r="P819" s="123">
        <f>SUM(P820:P832)</f>
        <v>0</v>
      </c>
      <c r="R819" s="123">
        <f>SUM(R820:R832)</f>
        <v>0</v>
      </c>
      <c r="T819" s="124">
        <f>SUM(T820:T832)</f>
        <v>0</v>
      </c>
      <c r="AR819" s="118" t="s">
        <v>87</v>
      </c>
      <c r="AT819" s="125" t="s">
        <v>78</v>
      </c>
      <c r="AU819" s="125" t="s">
        <v>87</v>
      </c>
      <c r="AY819" s="118" t="s">
        <v>143</v>
      </c>
      <c r="BK819" s="126">
        <f>SUM(BK820:BK832)</f>
        <v>0</v>
      </c>
    </row>
    <row r="820" spans="2:65" s="1" customFormat="1" ht="24.2" customHeight="1">
      <c r="B820" s="129"/>
      <c r="C820" s="130" t="s">
        <v>1277</v>
      </c>
      <c r="D820" s="130" t="s">
        <v>146</v>
      </c>
      <c r="E820" s="131" t="s">
        <v>1278</v>
      </c>
      <c r="F820" s="132" t="s">
        <v>1279</v>
      </c>
      <c r="G820" s="133" t="s">
        <v>261</v>
      </c>
      <c r="H820" s="134">
        <v>47.756999999999998</v>
      </c>
      <c r="I820" s="135"/>
      <c r="J820" s="136">
        <f>ROUND(I820*H820,2)</f>
        <v>0</v>
      </c>
      <c r="K820" s="132" t="s">
        <v>150</v>
      </c>
      <c r="L820" s="34"/>
      <c r="M820" s="137" t="s">
        <v>3</v>
      </c>
      <c r="N820" s="138" t="s">
        <v>50</v>
      </c>
      <c r="P820" s="139">
        <f>O820*H820</f>
        <v>0</v>
      </c>
      <c r="Q820" s="139">
        <v>0</v>
      </c>
      <c r="R820" s="139">
        <f>Q820*H820</f>
        <v>0</v>
      </c>
      <c r="S820" s="139">
        <v>0</v>
      </c>
      <c r="T820" s="140">
        <f>S820*H820</f>
        <v>0</v>
      </c>
      <c r="AR820" s="141" t="s">
        <v>169</v>
      </c>
      <c r="AT820" s="141" t="s">
        <v>146</v>
      </c>
      <c r="AU820" s="141" t="s">
        <v>89</v>
      </c>
      <c r="AY820" s="18" t="s">
        <v>143</v>
      </c>
      <c r="BE820" s="142">
        <f>IF(N820="základní",J820,0)</f>
        <v>0</v>
      </c>
      <c r="BF820" s="142">
        <f>IF(N820="snížená",J820,0)</f>
        <v>0</v>
      </c>
      <c r="BG820" s="142">
        <f>IF(N820="zákl. přenesená",J820,0)</f>
        <v>0</v>
      </c>
      <c r="BH820" s="142">
        <f>IF(N820="sníž. přenesená",J820,0)</f>
        <v>0</v>
      </c>
      <c r="BI820" s="142">
        <f>IF(N820="nulová",J820,0)</f>
        <v>0</v>
      </c>
      <c r="BJ820" s="18" t="s">
        <v>87</v>
      </c>
      <c r="BK820" s="142">
        <f>ROUND(I820*H820,2)</f>
        <v>0</v>
      </c>
      <c r="BL820" s="18" t="s">
        <v>169</v>
      </c>
      <c r="BM820" s="141" t="s">
        <v>1280</v>
      </c>
    </row>
    <row r="821" spans="2:65" s="1" customFormat="1" ht="11.25">
      <c r="B821" s="34"/>
      <c r="D821" s="143" t="s">
        <v>153</v>
      </c>
      <c r="F821" s="144" t="s">
        <v>1281</v>
      </c>
      <c r="I821" s="145"/>
      <c r="L821" s="34"/>
      <c r="M821" s="146"/>
      <c r="T821" s="55"/>
      <c r="AT821" s="18" t="s">
        <v>153</v>
      </c>
      <c r="AU821" s="18" t="s">
        <v>89</v>
      </c>
    </row>
    <row r="822" spans="2:65" s="1" customFormat="1" ht="21.75" customHeight="1">
      <c r="B822" s="129"/>
      <c r="C822" s="130" t="s">
        <v>1282</v>
      </c>
      <c r="D822" s="130" t="s">
        <v>146</v>
      </c>
      <c r="E822" s="131" t="s">
        <v>334</v>
      </c>
      <c r="F822" s="132" t="s">
        <v>335</v>
      </c>
      <c r="G822" s="133" t="s">
        <v>261</v>
      </c>
      <c r="H822" s="134">
        <v>47.756999999999998</v>
      </c>
      <c r="I822" s="135"/>
      <c r="J822" s="136">
        <f>ROUND(I822*H822,2)</f>
        <v>0</v>
      </c>
      <c r="K822" s="132" t="s">
        <v>150</v>
      </c>
      <c r="L822" s="34"/>
      <c r="M822" s="137" t="s">
        <v>3</v>
      </c>
      <c r="N822" s="138" t="s">
        <v>50</v>
      </c>
      <c r="P822" s="139">
        <f>O822*H822</f>
        <v>0</v>
      </c>
      <c r="Q822" s="139">
        <v>0</v>
      </c>
      <c r="R822" s="139">
        <f>Q822*H822</f>
        <v>0</v>
      </c>
      <c r="S822" s="139">
        <v>0</v>
      </c>
      <c r="T822" s="140">
        <f>S822*H822</f>
        <v>0</v>
      </c>
      <c r="AR822" s="141" t="s">
        <v>169</v>
      </c>
      <c r="AT822" s="141" t="s">
        <v>146</v>
      </c>
      <c r="AU822" s="141" t="s">
        <v>89</v>
      </c>
      <c r="AY822" s="18" t="s">
        <v>143</v>
      </c>
      <c r="BE822" s="142">
        <f>IF(N822="základní",J822,0)</f>
        <v>0</v>
      </c>
      <c r="BF822" s="142">
        <f>IF(N822="snížená",J822,0)</f>
        <v>0</v>
      </c>
      <c r="BG822" s="142">
        <f>IF(N822="zákl. přenesená",J822,0)</f>
        <v>0</v>
      </c>
      <c r="BH822" s="142">
        <f>IF(N822="sníž. přenesená",J822,0)</f>
        <v>0</v>
      </c>
      <c r="BI822" s="142">
        <f>IF(N822="nulová",J822,0)</f>
        <v>0</v>
      </c>
      <c r="BJ822" s="18" t="s">
        <v>87</v>
      </c>
      <c r="BK822" s="142">
        <f>ROUND(I822*H822,2)</f>
        <v>0</v>
      </c>
      <c r="BL822" s="18" t="s">
        <v>169</v>
      </c>
      <c r="BM822" s="141" t="s">
        <v>1283</v>
      </c>
    </row>
    <row r="823" spans="2:65" s="1" customFormat="1" ht="11.25">
      <c r="B823" s="34"/>
      <c r="D823" s="143" t="s">
        <v>153</v>
      </c>
      <c r="F823" s="144" t="s">
        <v>337</v>
      </c>
      <c r="I823" s="145"/>
      <c r="L823" s="34"/>
      <c r="M823" s="146"/>
      <c r="T823" s="55"/>
      <c r="AT823" s="18" t="s">
        <v>153</v>
      </c>
      <c r="AU823" s="18" t="s">
        <v>89</v>
      </c>
    </row>
    <row r="824" spans="2:65" s="1" customFormat="1" ht="24.2" customHeight="1">
      <c r="B824" s="129"/>
      <c r="C824" s="130" t="s">
        <v>1284</v>
      </c>
      <c r="D824" s="130" t="s">
        <v>146</v>
      </c>
      <c r="E824" s="131" t="s">
        <v>339</v>
      </c>
      <c r="F824" s="132" t="s">
        <v>340</v>
      </c>
      <c r="G824" s="133" t="s">
        <v>261</v>
      </c>
      <c r="H824" s="134">
        <v>573.08399999999995</v>
      </c>
      <c r="I824" s="135"/>
      <c r="J824" s="136">
        <f>ROUND(I824*H824,2)</f>
        <v>0</v>
      </c>
      <c r="K824" s="132" t="s">
        <v>150</v>
      </c>
      <c r="L824" s="34"/>
      <c r="M824" s="137" t="s">
        <v>3</v>
      </c>
      <c r="N824" s="138" t="s">
        <v>50</v>
      </c>
      <c r="P824" s="139">
        <f>O824*H824</f>
        <v>0</v>
      </c>
      <c r="Q824" s="139">
        <v>0</v>
      </c>
      <c r="R824" s="139">
        <f>Q824*H824</f>
        <v>0</v>
      </c>
      <c r="S824" s="139">
        <v>0</v>
      </c>
      <c r="T824" s="140">
        <f>S824*H824</f>
        <v>0</v>
      </c>
      <c r="AR824" s="141" t="s">
        <v>169</v>
      </c>
      <c r="AT824" s="141" t="s">
        <v>146</v>
      </c>
      <c r="AU824" s="141" t="s">
        <v>89</v>
      </c>
      <c r="AY824" s="18" t="s">
        <v>143</v>
      </c>
      <c r="BE824" s="142">
        <f>IF(N824="základní",J824,0)</f>
        <v>0</v>
      </c>
      <c r="BF824" s="142">
        <f>IF(N824="snížená",J824,0)</f>
        <v>0</v>
      </c>
      <c r="BG824" s="142">
        <f>IF(N824="zákl. přenesená",J824,0)</f>
        <v>0</v>
      </c>
      <c r="BH824" s="142">
        <f>IF(N824="sníž. přenesená",J824,0)</f>
        <v>0</v>
      </c>
      <c r="BI824" s="142">
        <f>IF(N824="nulová",J824,0)</f>
        <v>0</v>
      </c>
      <c r="BJ824" s="18" t="s">
        <v>87</v>
      </c>
      <c r="BK824" s="142">
        <f>ROUND(I824*H824,2)</f>
        <v>0</v>
      </c>
      <c r="BL824" s="18" t="s">
        <v>169</v>
      </c>
      <c r="BM824" s="141" t="s">
        <v>1285</v>
      </c>
    </row>
    <row r="825" spans="2:65" s="1" customFormat="1" ht="11.25">
      <c r="B825" s="34"/>
      <c r="D825" s="143" t="s">
        <v>153</v>
      </c>
      <c r="F825" s="144" t="s">
        <v>342</v>
      </c>
      <c r="I825" s="145"/>
      <c r="L825" s="34"/>
      <c r="M825" s="146"/>
      <c r="T825" s="55"/>
      <c r="AT825" s="18" t="s">
        <v>153</v>
      </c>
      <c r="AU825" s="18" t="s">
        <v>89</v>
      </c>
    </row>
    <row r="826" spans="2:65" s="12" customFormat="1" ht="11.25">
      <c r="B826" s="153"/>
      <c r="D826" s="147" t="s">
        <v>216</v>
      </c>
      <c r="E826" s="154" t="s">
        <v>3</v>
      </c>
      <c r="F826" s="155" t="s">
        <v>1286</v>
      </c>
      <c r="H826" s="154" t="s">
        <v>3</v>
      </c>
      <c r="I826" s="156"/>
      <c r="L826" s="153"/>
      <c r="M826" s="157"/>
      <c r="T826" s="158"/>
      <c r="AT826" s="154" t="s">
        <v>216</v>
      </c>
      <c r="AU826" s="154" t="s">
        <v>89</v>
      </c>
      <c r="AV826" s="12" t="s">
        <v>87</v>
      </c>
      <c r="AW826" s="12" t="s">
        <v>40</v>
      </c>
      <c r="AX826" s="12" t="s">
        <v>79</v>
      </c>
      <c r="AY826" s="154" t="s">
        <v>143</v>
      </c>
    </row>
    <row r="827" spans="2:65" s="13" customFormat="1" ht="11.25">
      <c r="B827" s="159"/>
      <c r="D827" s="147" t="s">
        <v>216</v>
      </c>
      <c r="E827" s="160" t="s">
        <v>3</v>
      </c>
      <c r="F827" s="161" t="s">
        <v>1287</v>
      </c>
      <c r="H827" s="162">
        <v>573.08399999999995</v>
      </c>
      <c r="I827" s="163"/>
      <c r="L827" s="159"/>
      <c r="M827" s="164"/>
      <c r="T827" s="165"/>
      <c r="AT827" s="160" t="s">
        <v>216</v>
      </c>
      <c r="AU827" s="160" t="s">
        <v>89</v>
      </c>
      <c r="AV827" s="13" t="s">
        <v>89</v>
      </c>
      <c r="AW827" s="13" t="s">
        <v>40</v>
      </c>
      <c r="AX827" s="13" t="s">
        <v>79</v>
      </c>
      <c r="AY827" s="160" t="s">
        <v>143</v>
      </c>
    </row>
    <row r="828" spans="2:65" s="14" customFormat="1" ht="11.25">
      <c r="B828" s="166"/>
      <c r="D828" s="147" t="s">
        <v>216</v>
      </c>
      <c r="E828" s="167" t="s">
        <v>3</v>
      </c>
      <c r="F828" s="168" t="s">
        <v>219</v>
      </c>
      <c r="H828" s="169">
        <v>573.08399999999995</v>
      </c>
      <c r="I828" s="170"/>
      <c r="L828" s="166"/>
      <c r="M828" s="171"/>
      <c r="T828" s="172"/>
      <c r="AT828" s="167" t="s">
        <v>216</v>
      </c>
      <c r="AU828" s="167" t="s">
        <v>89</v>
      </c>
      <c r="AV828" s="14" t="s">
        <v>169</v>
      </c>
      <c r="AW828" s="14" t="s">
        <v>40</v>
      </c>
      <c r="AX828" s="14" t="s">
        <v>87</v>
      </c>
      <c r="AY828" s="167" t="s">
        <v>143</v>
      </c>
    </row>
    <row r="829" spans="2:65" s="1" customFormat="1" ht="33" customHeight="1">
      <c r="B829" s="129"/>
      <c r="C829" s="130" t="s">
        <v>1288</v>
      </c>
      <c r="D829" s="130" t="s">
        <v>146</v>
      </c>
      <c r="E829" s="131" t="s">
        <v>1289</v>
      </c>
      <c r="F829" s="132" t="s">
        <v>1290</v>
      </c>
      <c r="G829" s="133" t="s">
        <v>261</v>
      </c>
      <c r="H829" s="134">
        <v>47.26</v>
      </c>
      <c r="I829" s="135"/>
      <c r="J829" s="136">
        <f>ROUND(I829*H829,2)</f>
        <v>0</v>
      </c>
      <c r="K829" s="132" t="s">
        <v>150</v>
      </c>
      <c r="L829" s="34"/>
      <c r="M829" s="137" t="s">
        <v>3</v>
      </c>
      <c r="N829" s="138" t="s">
        <v>50</v>
      </c>
      <c r="P829" s="139">
        <f>O829*H829</f>
        <v>0</v>
      </c>
      <c r="Q829" s="139">
        <v>0</v>
      </c>
      <c r="R829" s="139">
        <f>Q829*H829</f>
        <v>0</v>
      </c>
      <c r="S829" s="139">
        <v>0</v>
      </c>
      <c r="T829" s="140">
        <f>S829*H829</f>
        <v>0</v>
      </c>
      <c r="AR829" s="141" t="s">
        <v>169</v>
      </c>
      <c r="AT829" s="141" t="s">
        <v>146</v>
      </c>
      <c r="AU829" s="141" t="s">
        <v>89</v>
      </c>
      <c r="AY829" s="18" t="s">
        <v>143</v>
      </c>
      <c r="BE829" s="142">
        <f>IF(N829="základní",J829,0)</f>
        <v>0</v>
      </c>
      <c r="BF829" s="142">
        <f>IF(N829="snížená",J829,0)</f>
        <v>0</v>
      </c>
      <c r="BG829" s="142">
        <f>IF(N829="zákl. přenesená",J829,0)</f>
        <v>0</v>
      </c>
      <c r="BH829" s="142">
        <f>IF(N829="sníž. přenesená",J829,0)</f>
        <v>0</v>
      </c>
      <c r="BI829" s="142">
        <f>IF(N829="nulová",J829,0)</f>
        <v>0</v>
      </c>
      <c r="BJ829" s="18" t="s">
        <v>87</v>
      </c>
      <c r="BK829" s="142">
        <f>ROUND(I829*H829,2)</f>
        <v>0</v>
      </c>
      <c r="BL829" s="18" t="s">
        <v>169</v>
      </c>
      <c r="BM829" s="141" t="s">
        <v>1291</v>
      </c>
    </row>
    <row r="830" spans="2:65" s="1" customFormat="1" ht="11.25">
      <c r="B830" s="34"/>
      <c r="D830" s="143" t="s">
        <v>153</v>
      </c>
      <c r="F830" s="144" t="s">
        <v>1292</v>
      </c>
      <c r="I830" s="145"/>
      <c r="L830" s="34"/>
      <c r="M830" s="146"/>
      <c r="T830" s="55"/>
      <c r="AT830" s="18" t="s">
        <v>153</v>
      </c>
      <c r="AU830" s="18" t="s">
        <v>89</v>
      </c>
    </row>
    <row r="831" spans="2:65" s="1" customFormat="1" ht="24.2" customHeight="1">
      <c r="B831" s="129"/>
      <c r="C831" s="130" t="s">
        <v>1293</v>
      </c>
      <c r="D831" s="130" t="s">
        <v>146</v>
      </c>
      <c r="E831" s="131" t="s">
        <v>1294</v>
      </c>
      <c r="F831" s="132" t="s">
        <v>1295</v>
      </c>
      <c r="G831" s="133" t="s">
        <v>261</v>
      </c>
      <c r="H831" s="134">
        <v>0.497</v>
      </c>
      <c r="I831" s="135"/>
      <c r="J831" s="136">
        <f>ROUND(I831*H831,2)</f>
        <v>0</v>
      </c>
      <c r="K831" s="132" t="s">
        <v>150</v>
      </c>
      <c r="L831" s="34"/>
      <c r="M831" s="137" t="s">
        <v>3</v>
      </c>
      <c r="N831" s="138" t="s">
        <v>50</v>
      </c>
      <c r="P831" s="139">
        <f>O831*H831</f>
        <v>0</v>
      </c>
      <c r="Q831" s="139">
        <v>0</v>
      </c>
      <c r="R831" s="139">
        <f>Q831*H831</f>
        <v>0</v>
      </c>
      <c r="S831" s="139">
        <v>0</v>
      </c>
      <c r="T831" s="140">
        <f>S831*H831</f>
        <v>0</v>
      </c>
      <c r="AR831" s="141" t="s">
        <v>169</v>
      </c>
      <c r="AT831" s="141" t="s">
        <v>146</v>
      </c>
      <c r="AU831" s="141" t="s">
        <v>89</v>
      </c>
      <c r="AY831" s="18" t="s">
        <v>143</v>
      </c>
      <c r="BE831" s="142">
        <f>IF(N831="základní",J831,0)</f>
        <v>0</v>
      </c>
      <c r="BF831" s="142">
        <f>IF(N831="snížená",J831,0)</f>
        <v>0</v>
      </c>
      <c r="BG831" s="142">
        <f>IF(N831="zákl. přenesená",J831,0)</f>
        <v>0</v>
      </c>
      <c r="BH831" s="142">
        <f>IF(N831="sníž. přenesená",J831,0)</f>
        <v>0</v>
      </c>
      <c r="BI831" s="142">
        <f>IF(N831="nulová",J831,0)</f>
        <v>0</v>
      </c>
      <c r="BJ831" s="18" t="s">
        <v>87</v>
      </c>
      <c r="BK831" s="142">
        <f>ROUND(I831*H831,2)</f>
        <v>0</v>
      </c>
      <c r="BL831" s="18" t="s">
        <v>169</v>
      </c>
      <c r="BM831" s="141" t="s">
        <v>1296</v>
      </c>
    </row>
    <row r="832" spans="2:65" s="1" customFormat="1" ht="11.25">
      <c r="B832" s="34"/>
      <c r="D832" s="143" t="s">
        <v>153</v>
      </c>
      <c r="F832" s="144" t="s">
        <v>1297</v>
      </c>
      <c r="I832" s="145"/>
      <c r="L832" s="34"/>
      <c r="M832" s="146"/>
      <c r="T832" s="55"/>
      <c r="AT832" s="18" t="s">
        <v>153</v>
      </c>
      <c r="AU832" s="18" t="s">
        <v>89</v>
      </c>
    </row>
    <row r="833" spans="2:65" s="11" customFormat="1" ht="22.9" customHeight="1">
      <c r="B833" s="117"/>
      <c r="D833" s="118" t="s">
        <v>78</v>
      </c>
      <c r="E833" s="127" t="s">
        <v>345</v>
      </c>
      <c r="F833" s="127" t="s">
        <v>346</v>
      </c>
      <c r="I833" s="120"/>
      <c r="J833" s="128">
        <f>BK833</f>
        <v>0</v>
      </c>
      <c r="L833" s="117"/>
      <c r="M833" s="122"/>
      <c r="P833" s="123">
        <f>SUM(P834:P837)</f>
        <v>0</v>
      </c>
      <c r="R833" s="123">
        <f>SUM(R834:R837)</f>
        <v>0</v>
      </c>
      <c r="T833" s="124">
        <f>SUM(T834:T837)</f>
        <v>0</v>
      </c>
      <c r="AR833" s="118" t="s">
        <v>87</v>
      </c>
      <c r="AT833" s="125" t="s">
        <v>78</v>
      </c>
      <c r="AU833" s="125" t="s">
        <v>87</v>
      </c>
      <c r="AY833" s="118" t="s">
        <v>143</v>
      </c>
      <c r="BK833" s="126">
        <f>SUM(BK834:BK837)</f>
        <v>0</v>
      </c>
    </row>
    <row r="834" spans="2:65" s="1" customFormat="1" ht="24.2" customHeight="1">
      <c r="B834" s="129"/>
      <c r="C834" s="130" t="s">
        <v>1298</v>
      </c>
      <c r="D834" s="130" t="s">
        <v>146</v>
      </c>
      <c r="E834" s="131" t="s">
        <v>1299</v>
      </c>
      <c r="F834" s="132" t="s">
        <v>1300</v>
      </c>
      <c r="G834" s="133" t="s">
        <v>261</v>
      </c>
      <c r="H834" s="134">
        <v>111.354</v>
      </c>
      <c r="I834" s="135"/>
      <c r="J834" s="136">
        <f>ROUND(I834*H834,2)</f>
        <v>0</v>
      </c>
      <c r="K834" s="132" t="s">
        <v>150</v>
      </c>
      <c r="L834" s="34"/>
      <c r="M834" s="137" t="s">
        <v>3</v>
      </c>
      <c r="N834" s="138" t="s">
        <v>50</v>
      </c>
      <c r="P834" s="139">
        <f>O834*H834</f>
        <v>0</v>
      </c>
      <c r="Q834" s="139">
        <v>0</v>
      </c>
      <c r="R834" s="139">
        <f>Q834*H834</f>
        <v>0</v>
      </c>
      <c r="S834" s="139">
        <v>0</v>
      </c>
      <c r="T834" s="140">
        <f>S834*H834</f>
        <v>0</v>
      </c>
      <c r="AR834" s="141" t="s">
        <v>169</v>
      </c>
      <c r="AT834" s="141" t="s">
        <v>146</v>
      </c>
      <c r="AU834" s="141" t="s">
        <v>89</v>
      </c>
      <c r="AY834" s="18" t="s">
        <v>143</v>
      </c>
      <c r="BE834" s="142">
        <f>IF(N834="základní",J834,0)</f>
        <v>0</v>
      </c>
      <c r="BF834" s="142">
        <f>IF(N834="snížená",J834,0)</f>
        <v>0</v>
      </c>
      <c r="BG834" s="142">
        <f>IF(N834="zákl. přenesená",J834,0)</f>
        <v>0</v>
      </c>
      <c r="BH834" s="142">
        <f>IF(N834="sníž. přenesená",J834,0)</f>
        <v>0</v>
      </c>
      <c r="BI834" s="142">
        <f>IF(N834="nulová",J834,0)</f>
        <v>0</v>
      </c>
      <c r="BJ834" s="18" t="s">
        <v>87</v>
      </c>
      <c r="BK834" s="142">
        <f>ROUND(I834*H834,2)</f>
        <v>0</v>
      </c>
      <c r="BL834" s="18" t="s">
        <v>169</v>
      </c>
      <c r="BM834" s="141" t="s">
        <v>1301</v>
      </c>
    </row>
    <row r="835" spans="2:65" s="1" customFormat="1" ht="11.25">
      <c r="B835" s="34"/>
      <c r="D835" s="143" t="s">
        <v>153</v>
      </c>
      <c r="F835" s="144" t="s">
        <v>1302</v>
      </c>
      <c r="I835" s="145"/>
      <c r="L835" s="34"/>
      <c r="M835" s="146"/>
      <c r="T835" s="55"/>
      <c r="AT835" s="18" t="s">
        <v>153</v>
      </c>
      <c r="AU835" s="18" t="s">
        <v>89</v>
      </c>
    </row>
    <row r="836" spans="2:65" s="1" customFormat="1" ht="24.2" customHeight="1">
      <c r="B836" s="129"/>
      <c r="C836" s="130" t="s">
        <v>1303</v>
      </c>
      <c r="D836" s="130" t="s">
        <v>146</v>
      </c>
      <c r="E836" s="131" t="s">
        <v>1304</v>
      </c>
      <c r="F836" s="132" t="s">
        <v>1305</v>
      </c>
      <c r="G836" s="133" t="s">
        <v>261</v>
      </c>
      <c r="H836" s="134">
        <v>111.354</v>
      </c>
      <c r="I836" s="135"/>
      <c r="J836" s="136">
        <f>ROUND(I836*H836,2)</f>
        <v>0</v>
      </c>
      <c r="K836" s="132" t="s">
        <v>150</v>
      </c>
      <c r="L836" s="34"/>
      <c r="M836" s="137" t="s">
        <v>3</v>
      </c>
      <c r="N836" s="138" t="s">
        <v>50</v>
      </c>
      <c r="P836" s="139">
        <f>O836*H836</f>
        <v>0</v>
      </c>
      <c r="Q836" s="139">
        <v>0</v>
      </c>
      <c r="R836" s="139">
        <f>Q836*H836</f>
        <v>0</v>
      </c>
      <c r="S836" s="139">
        <v>0</v>
      </c>
      <c r="T836" s="140">
        <f>S836*H836</f>
        <v>0</v>
      </c>
      <c r="AR836" s="141" t="s">
        <v>169</v>
      </c>
      <c r="AT836" s="141" t="s">
        <v>146</v>
      </c>
      <c r="AU836" s="141" t="s">
        <v>89</v>
      </c>
      <c r="AY836" s="18" t="s">
        <v>143</v>
      </c>
      <c r="BE836" s="142">
        <f>IF(N836="základní",J836,0)</f>
        <v>0</v>
      </c>
      <c r="BF836" s="142">
        <f>IF(N836="snížená",J836,0)</f>
        <v>0</v>
      </c>
      <c r="BG836" s="142">
        <f>IF(N836="zákl. přenesená",J836,0)</f>
        <v>0</v>
      </c>
      <c r="BH836" s="142">
        <f>IF(N836="sníž. přenesená",J836,0)</f>
        <v>0</v>
      </c>
      <c r="BI836" s="142">
        <f>IF(N836="nulová",J836,0)</f>
        <v>0</v>
      </c>
      <c r="BJ836" s="18" t="s">
        <v>87</v>
      </c>
      <c r="BK836" s="142">
        <f>ROUND(I836*H836,2)</f>
        <v>0</v>
      </c>
      <c r="BL836" s="18" t="s">
        <v>169</v>
      </c>
      <c r="BM836" s="141" t="s">
        <v>1306</v>
      </c>
    </row>
    <row r="837" spans="2:65" s="1" customFormat="1" ht="11.25">
      <c r="B837" s="34"/>
      <c r="D837" s="143" t="s">
        <v>153</v>
      </c>
      <c r="F837" s="144" t="s">
        <v>1307</v>
      </c>
      <c r="I837" s="145"/>
      <c r="L837" s="34"/>
      <c r="M837" s="146"/>
      <c r="T837" s="55"/>
      <c r="AT837" s="18" t="s">
        <v>153</v>
      </c>
      <c r="AU837" s="18" t="s">
        <v>89</v>
      </c>
    </row>
    <row r="838" spans="2:65" s="11" customFormat="1" ht="25.9" customHeight="1">
      <c r="B838" s="117"/>
      <c r="D838" s="118" t="s">
        <v>78</v>
      </c>
      <c r="E838" s="119" t="s">
        <v>1308</v>
      </c>
      <c r="F838" s="119" t="s">
        <v>1309</v>
      </c>
      <c r="I838" s="120"/>
      <c r="J838" s="121">
        <f>BK838</f>
        <v>0</v>
      </c>
      <c r="L838" s="117"/>
      <c r="M838" s="122"/>
      <c r="P838" s="123">
        <f>P839</f>
        <v>0</v>
      </c>
      <c r="R838" s="123">
        <f>R839</f>
        <v>0.37079999999999996</v>
      </c>
      <c r="T838" s="124">
        <f>T839</f>
        <v>0.30204000000000003</v>
      </c>
      <c r="AR838" s="118" t="s">
        <v>89</v>
      </c>
      <c r="AT838" s="125" t="s">
        <v>78</v>
      </c>
      <c r="AU838" s="125" t="s">
        <v>79</v>
      </c>
      <c r="AY838" s="118" t="s">
        <v>143</v>
      </c>
      <c r="BK838" s="126">
        <f>BK839</f>
        <v>0</v>
      </c>
    </row>
    <row r="839" spans="2:65" s="11" customFormat="1" ht="22.9" customHeight="1">
      <c r="B839" s="117"/>
      <c r="D839" s="118" t="s">
        <v>78</v>
      </c>
      <c r="E839" s="127" t="s">
        <v>1310</v>
      </c>
      <c r="F839" s="127" t="s">
        <v>1311</v>
      </c>
      <c r="I839" s="120"/>
      <c r="J839" s="128">
        <f>BK839</f>
        <v>0</v>
      </c>
      <c r="L839" s="117"/>
      <c r="M839" s="122"/>
      <c r="P839" s="123">
        <f>SUM(P840:P853)</f>
        <v>0</v>
      </c>
      <c r="R839" s="123">
        <f>SUM(R840:R853)</f>
        <v>0.37079999999999996</v>
      </c>
      <c r="T839" s="124">
        <f>SUM(T840:T853)</f>
        <v>0.30204000000000003</v>
      </c>
      <c r="AR839" s="118" t="s">
        <v>89</v>
      </c>
      <c r="AT839" s="125" t="s">
        <v>78</v>
      </c>
      <c r="AU839" s="125" t="s">
        <v>87</v>
      </c>
      <c r="AY839" s="118" t="s">
        <v>143</v>
      </c>
      <c r="BK839" s="126">
        <f>SUM(BK840:BK853)</f>
        <v>0</v>
      </c>
    </row>
    <row r="840" spans="2:65" s="1" customFormat="1" ht="16.5" customHeight="1">
      <c r="B840" s="129"/>
      <c r="C840" s="130" t="s">
        <v>1312</v>
      </c>
      <c r="D840" s="130" t="s">
        <v>146</v>
      </c>
      <c r="E840" s="131" t="s">
        <v>1313</v>
      </c>
      <c r="F840" s="132" t="s">
        <v>1314</v>
      </c>
      <c r="G840" s="133" t="s">
        <v>478</v>
      </c>
      <c r="H840" s="134">
        <v>12</v>
      </c>
      <c r="I840" s="135"/>
      <c r="J840" s="136">
        <f>ROUND(I840*H840,2)</f>
        <v>0</v>
      </c>
      <c r="K840" s="132" t="s">
        <v>150</v>
      </c>
      <c r="L840" s="34"/>
      <c r="M840" s="137" t="s">
        <v>3</v>
      </c>
      <c r="N840" s="138" t="s">
        <v>50</v>
      </c>
      <c r="P840" s="139">
        <f>O840*H840</f>
        <v>0</v>
      </c>
      <c r="Q840" s="139">
        <v>0</v>
      </c>
      <c r="R840" s="139">
        <f>Q840*H840</f>
        <v>0</v>
      </c>
      <c r="S840" s="139">
        <v>2.5170000000000001E-2</v>
      </c>
      <c r="T840" s="140">
        <f>S840*H840</f>
        <v>0.30204000000000003</v>
      </c>
      <c r="AR840" s="141" t="s">
        <v>313</v>
      </c>
      <c r="AT840" s="141" t="s">
        <v>146</v>
      </c>
      <c r="AU840" s="141" t="s">
        <v>89</v>
      </c>
      <c r="AY840" s="18" t="s">
        <v>143</v>
      </c>
      <c r="BE840" s="142">
        <f>IF(N840="základní",J840,0)</f>
        <v>0</v>
      </c>
      <c r="BF840" s="142">
        <f>IF(N840="snížená",J840,0)</f>
        <v>0</v>
      </c>
      <c r="BG840" s="142">
        <f>IF(N840="zákl. přenesená",J840,0)</f>
        <v>0</v>
      </c>
      <c r="BH840" s="142">
        <f>IF(N840="sníž. přenesená",J840,0)</f>
        <v>0</v>
      </c>
      <c r="BI840" s="142">
        <f>IF(N840="nulová",J840,0)</f>
        <v>0</v>
      </c>
      <c r="BJ840" s="18" t="s">
        <v>87</v>
      </c>
      <c r="BK840" s="142">
        <f>ROUND(I840*H840,2)</f>
        <v>0</v>
      </c>
      <c r="BL840" s="18" t="s">
        <v>313</v>
      </c>
      <c r="BM840" s="141" t="s">
        <v>1315</v>
      </c>
    </row>
    <row r="841" spans="2:65" s="1" customFormat="1" ht="11.25">
      <c r="B841" s="34"/>
      <c r="D841" s="143" t="s">
        <v>153</v>
      </c>
      <c r="F841" s="144" t="s">
        <v>1316</v>
      </c>
      <c r="I841" s="145"/>
      <c r="L841" s="34"/>
      <c r="M841" s="146"/>
      <c r="T841" s="55"/>
      <c r="AT841" s="18" t="s">
        <v>153</v>
      </c>
      <c r="AU841" s="18" t="s">
        <v>89</v>
      </c>
    </row>
    <row r="842" spans="2:65" s="1" customFormat="1" ht="16.5" customHeight="1">
      <c r="B842" s="129"/>
      <c r="C842" s="130" t="s">
        <v>1317</v>
      </c>
      <c r="D842" s="130" t="s">
        <v>146</v>
      </c>
      <c r="E842" s="131" t="s">
        <v>1318</v>
      </c>
      <c r="F842" s="132" t="s">
        <v>1319</v>
      </c>
      <c r="G842" s="133" t="s">
        <v>478</v>
      </c>
      <c r="H842" s="134">
        <v>12</v>
      </c>
      <c r="I842" s="135"/>
      <c r="J842" s="136">
        <f>ROUND(I842*H842,2)</f>
        <v>0</v>
      </c>
      <c r="K842" s="132" t="s">
        <v>150</v>
      </c>
      <c r="L842" s="34"/>
      <c r="M842" s="137" t="s">
        <v>3</v>
      </c>
      <c r="N842" s="138" t="s">
        <v>50</v>
      </c>
      <c r="P842" s="139">
        <f>O842*H842</f>
        <v>0</v>
      </c>
      <c r="Q842" s="139">
        <v>1.4E-3</v>
      </c>
      <c r="R842" s="139">
        <f>Q842*H842</f>
        <v>1.6799999999999999E-2</v>
      </c>
      <c r="S842" s="139">
        <v>0</v>
      </c>
      <c r="T842" s="140">
        <f>S842*H842</f>
        <v>0</v>
      </c>
      <c r="AR842" s="141" t="s">
        <v>313</v>
      </c>
      <c r="AT842" s="141" t="s">
        <v>146</v>
      </c>
      <c r="AU842" s="141" t="s">
        <v>89</v>
      </c>
      <c r="AY842" s="18" t="s">
        <v>143</v>
      </c>
      <c r="BE842" s="142">
        <f>IF(N842="základní",J842,0)</f>
        <v>0</v>
      </c>
      <c r="BF842" s="142">
        <f>IF(N842="snížená",J842,0)</f>
        <v>0</v>
      </c>
      <c r="BG842" s="142">
        <f>IF(N842="zákl. přenesená",J842,0)</f>
        <v>0</v>
      </c>
      <c r="BH842" s="142">
        <f>IF(N842="sníž. přenesená",J842,0)</f>
        <v>0</v>
      </c>
      <c r="BI842" s="142">
        <f>IF(N842="nulová",J842,0)</f>
        <v>0</v>
      </c>
      <c r="BJ842" s="18" t="s">
        <v>87</v>
      </c>
      <c r="BK842" s="142">
        <f>ROUND(I842*H842,2)</f>
        <v>0</v>
      </c>
      <c r="BL842" s="18" t="s">
        <v>313</v>
      </c>
      <c r="BM842" s="141" t="s">
        <v>1320</v>
      </c>
    </row>
    <row r="843" spans="2:65" s="1" customFormat="1" ht="11.25">
      <c r="B843" s="34"/>
      <c r="D843" s="143" t="s">
        <v>153</v>
      </c>
      <c r="F843" s="144" t="s">
        <v>1321</v>
      </c>
      <c r="I843" s="145"/>
      <c r="L843" s="34"/>
      <c r="M843" s="146"/>
      <c r="T843" s="55"/>
      <c r="AT843" s="18" t="s">
        <v>153</v>
      </c>
      <c r="AU843" s="18" t="s">
        <v>89</v>
      </c>
    </row>
    <row r="844" spans="2:65" s="12" customFormat="1" ht="11.25">
      <c r="B844" s="153"/>
      <c r="D844" s="147" t="s">
        <v>216</v>
      </c>
      <c r="E844" s="154" t="s">
        <v>3</v>
      </c>
      <c r="F844" s="155" t="s">
        <v>1322</v>
      </c>
      <c r="H844" s="154" t="s">
        <v>3</v>
      </c>
      <c r="I844" s="156"/>
      <c r="L844" s="153"/>
      <c r="M844" s="157"/>
      <c r="T844" s="158"/>
      <c r="AT844" s="154" t="s">
        <v>216</v>
      </c>
      <c r="AU844" s="154" t="s">
        <v>89</v>
      </c>
      <c r="AV844" s="12" t="s">
        <v>87</v>
      </c>
      <c r="AW844" s="12" t="s">
        <v>40</v>
      </c>
      <c r="AX844" s="12" t="s">
        <v>79</v>
      </c>
      <c r="AY844" s="154" t="s">
        <v>143</v>
      </c>
    </row>
    <row r="845" spans="2:65" s="12" customFormat="1" ht="11.25">
      <c r="B845" s="153"/>
      <c r="D845" s="147" t="s">
        <v>216</v>
      </c>
      <c r="E845" s="154" t="s">
        <v>3</v>
      </c>
      <c r="F845" s="155" t="s">
        <v>1323</v>
      </c>
      <c r="H845" s="154" t="s">
        <v>3</v>
      </c>
      <c r="I845" s="156"/>
      <c r="L845" s="153"/>
      <c r="M845" s="157"/>
      <c r="T845" s="158"/>
      <c r="AT845" s="154" t="s">
        <v>216</v>
      </c>
      <c r="AU845" s="154" t="s">
        <v>89</v>
      </c>
      <c r="AV845" s="12" t="s">
        <v>87</v>
      </c>
      <c r="AW845" s="12" t="s">
        <v>40</v>
      </c>
      <c r="AX845" s="12" t="s">
        <v>79</v>
      </c>
      <c r="AY845" s="154" t="s">
        <v>143</v>
      </c>
    </row>
    <row r="846" spans="2:65" s="13" customFormat="1" ht="11.25">
      <c r="B846" s="159"/>
      <c r="D846" s="147" t="s">
        <v>216</v>
      </c>
      <c r="E846" s="160" t="s">
        <v>3</v>
      </c>
      <c r="F846" s="161" t="s">
        <v>918</v>
      </c>
      <c r="H846" s="162">
        <v>12</v>
      </c>
      <c r="I846" s="163"/>
      <c r="L846" s="159"/>
      <c r="M846" s="164"/>
      <c r="T846" s="165"/>
      <c r="AT846" s="160" t="s">
        <v>216</v>
      </c>
      <c r="AU846" s="160" t="s">
        <v>89</v>
      </c>
      <c r="AV846" s="13" t="s">
        <v>89</v>
      </c>
      <c r="AW846" s="13" t="s">
        <v>40</v>
      </c>
      <c r="AX846" s="13" t="s">
        <v>79</v>
      </c>
      <c r="AY846" s="160" t="s">
        <v>143</v>
      </c>
    </row>
    <row r="847" spans="2:65" s="14" customFormat="1" ht="11.25">
      <c r="B847" s="166"/>
      <c r="D847" s="147" t="s">
        <v>216</v>
      </c>
      <c r="E847" s="167" t="s">
        <v>3</v>
      </c>
      <c r="F847" s="168" t="s">
        <v>219</v>
      </c>
      <c r="H847" s="169">
        <v>12</v>
      </c>
      <c r="I847" s="170"/>
      <c r="L847" s="166"/>
      <c r="M847" s="171"/>
      <c r="T847" s="172"/>
      <c r="AT847" s="167" t="s">
        <v>216</v>
      </c>
      <c r="AU847" s="167" t="s">
        <v>89</v>
      </c>
      <c r="AV847" s="14" t="s">
        <v>169</v>
      </c>
      <c r="AW847" s="14" t="s">
        <v>40</v>
      </c>
      <c r="AX847" s="14" t="s">
        <v>87</v>
      </c>
      <c r="AY847" s="167" t="s">
        <v>143</v>
      </c>
    </row>
    <row r="848" spans="2:65" s="1" customFormat="1" ht="16.5" customHeight="1">
      <c r="B848" s="129"/>
      <c r="C848" s="173" t="s">
        <v>1324</v>
      </c>
      <c r="D848" s="173" t="s">
        <v>304</v>
      </c>
      <c r="E848" s="174" t="s">
        <v>1325</v>
      </c>
      <c r="F848" s="175" t="s">
        <v>1326</v>
      </c>
      <c r="G848" s="176" t="s">
        <v>478</v>
      </c>
      <c r="H848" s="177">
        <v>12</v>
      </c>
      <c r="I848" s="178"/>
      <c r="J848" s="179">
        <f>ROUND(I848*H848,2)</f>
        <v>0</v>
      </c>
      <c r="K848" s="175" t="s">
        <v>150</v>
      </c>
      <c r="L848" s="180"/>
      <c r="M848" s="181" t="s">
        <v>3</v>
      </c>
      <c r="N848" s="182" t="s">
        <v>50</v>
      </c>
      <c r="P848" s="139">
        <f>O848*H848</f>
        <v>0</v>
      </c>
      <c r="Q848" s="139">
        <v>2.9499999999999998E-2</v>
      </c>
      <c r="R848" s="139">
        <f>Q848*H848</f>
        <v>0.35399999999999998</v>
      </c>
      <c r="S848" s="139">
        <v>0</v>
      </c>
      <c r="T848" s="140">
        <f>S848*H848</f>
        <v>0</v>
      </c>
      <c r="AR848" s="141" t="s">
        <v>884</v>
      </c>
      <c r="AT848" s="141" t="s">
        <v>304</v>
      </c>
      <c r="AU848" s="141" t="s">
        <v>89</v>
      </c>
      <c r="AY848" s="18" t="s">
        <v>143</v>
      </c>
      <c r="BE848" s="142">
        <f>IF(N848="základní",J848,0)</f>
        <v>0</v>
      </c>
      <c r="BF848" s="142">
        <f>IF(N848="snížená",J848,0)</f>
        <v>0</v>
      </c>
      <c r="BG848" s="142">
        <f>IF(N848="zákl. přenesená",J848,0)</f>
        <v>0</v>
      </c>
      <c r="BH848" s="142">
        <f>IF(N848="sníž. přenesená",J848,0)</f>
        <v>0</v>
      </c>
      <c r="BI848" s="142">
        <f>IF(N848="nulová",J848,0)</f>
        <v>0</v>
      </c>
      <c r="BJ848" s="18" t="s">
        <v>87</v>
      </c>
      <c r="BK848" s="142">
        <f>ROUND(I848*H848,2)</f>
        <v>0</v>
      </c>
      <c r="BL848" s="18" t="s">
        <v>313</v>
      </c>
      <c r="BM848" s="141" t="s">
        <v>1327</v>
      </c>
    </row>
    <row r="849" spans="2:65" s="1" customFormat="1" ht="19.5">
      <c r="B849" s="34"/>
      <c r="D849" s="147" t="s">
        <v>165</v>
      </c>
      <c r="F849" s="148" t="s">
        <v>1328</v>
      </c>
      <c r="I849" s="145"/>
      <c r="L849" s="34"/>
      <c r="M849" s="146"/>
      <c r="T849" s="55"/>
      <c r="AT849" s="18" t="s">
        <v>165</v>
      </c>
      <c r="AU849" s="18" t="s">
        <v>89</v>
      </c>
    </row>
    <row r="850" spans="2:65" s="1" customFormat="1" ht="24.2" customHeight="1">
      <c r="B850" s="129"/>
      <c r="C850" s="130" t="s">
        <v>1329</v>
      </c>
      <c r="D850" s="130" t="s">
        <v>146</v>
      </c>
      <c r="E850" s="131" t="s">
        <v>1330</v>
      </c>
      <c r="F850" s="132" t="s">
        <v>1331</v>
      </c>
      <c r="G850" s="133" t="s">
        <v>261</v>
      </c>
      <c r="H850" s="134">
        <v>0.371</v>
      </c>
      <c r="I850" s="135"/>
      <c r="J850" s="136">
        <f>ROUND(I850*H850,2)</f>
        <v>0</v>
      </c>
      <c r="K850" s="132" t="s">
        <v>150</v>
      </c>
      <c r="L850" s="34"/>
      <c r="M850" s="137" t="s">
        <v>3</v>
      </c>
      <c r="N850" s="138" t="s">
        <v>50</v>
      </c>
      <c r="P850" s="139">
        <f>O850*H850</f>
        <v>0</v>
      </c>
      <c r="Q850" s="139">
        <v>0</v>
      </c>
      <c r="R850" s="139">
        <f>Q850*H850</f>
        <v>0</v>
      </c>
      <c r="S850" s="139">
        <v>0</v>
      </c>
      <c r="T850" s="140">
        <f>S850*H850</f>
        <v>0</v>
      </c>
      <c r="AR850" s="141" t="s">
        <v>313</v>
      </c>
      <c r="AT850" s="141" t="s">
        <v>146</v>
      </c>
      <c r="AU850" s="141" t="s">
        <v>89</v>
      </c>
      <c r="AY850" s="18" t="s">
        <v>143</v>
      </c>
      <c r="BE850" s="142">
        <f>IF(N850="základní",J850,0)</f>
        <v>0</v>
      </c>
      <c r="BF850" s="142">
        <f>IF(N850="snížená",J850,0)</f>
        <v>0</v>
      </c>
      <c r="BG850" s="142">
        <f>IF(N850="zákl. přenesená",J850,0)</f>
        <v>0</v>
      </c>
      <c r="BH850" s="142">
        <f>IF(N850="sníž. přenesená",J850,0)</f>
        <v>0</v>
      </c>
      <c r="BI850" s="142">
        <f>IF(N850="nulová",J850,0)</f>
        <v>0</v>
      </c>
      <c r="BJ850" s="18" t="s">
        <v>87</v>
      </c>
      <c r="BK850" s="142">
        <f>ROUND(I850*H850,2)</f>
        <v>0</v>
      </c>
      <c r="BL850" s="18" t="s">
        <v>313</v>
      </c>
      <c r="BM850" s="141" t="s">
        <v>1332</v>
      </c>
    </row>
    <row r="851" spans="2:65" s="1" customFormat="1" ht="11.25">
      <c r="B851" s="34"/>
      <c r="D851" s="143" t="s">
        <v>153</v>
      </c>
      <c r="F851" s="144" t="s">
        <v>1333</v>
      </c>
      <c r="I851" s="145"/>
      <c r="L851" s="34"/>
      <c r="M851" s="146"/>
      <c r="T851" s="55"/>
      <c r="AT851" s="18" t="s">
        <v>153</v>
      </c>
      <c r="AU851" s="18" t="s">
        <v>89</v>
      </c>
    </row>
    <row r="852" spans="2:65" s="1" customFormat="1" ht="37.9" customHeight="1">
      <c r="B852" s="129"/>
      <c r="C852" s="130" t="s">
        <v>1334</v>
      </c>
      <c r="D852" s="130" t="s">
        <v>146</v>
      </c>
      <c r="E852" s="131" t="s">
        <v>1335</v>
      </c>
      <c r="F852" s="132" t="s">
        <v>1336</v>
      </c>
      <c r="G852" s="133" t="s">
        <v>261</v>
      </c>
      <c r="H852" s="134">
        <v>0.371</v>
      </c>
      <c r="I852" s="135"/>
      <c r="J852" s="136">
        <f>ROUND(I852*H852,2)</f>
        <v>0</v>
      </c>
      <c r="K852" s="132" t="s">
        <v>150</v>
      </c>
      <c r="L852" s="34"/>
      <c r="M852" s="137" t="s">
        <v>3</v>
      </c>
      <c r="N852" s="138" t="s">
        <v>50</v>
      </c>
      <c r="P852" s="139">
        <f>O852*H852</f>
        <v>0</v>
      </c>
      <c r="Q852" s="139">
        <v>0</v>
      </c>
      <c r="R852" s="139">
        <f>Q852*H852</f>
        <v>0</v>
      </c>
      <c r="S852" s="139">
        <v>0</v>
      </c>
      <c r="T852" s="140">
        <f>S852*H852</f>
        <v>0</v>
      </c>
      <c r="AR852" s="141" t="s">
        <v>313</v>
      </c>
      <c r="AT852" s="141" t="s">
        <v>146</v>
      </c>
      <c r="AU852" s="141" t="s">
        <v>89</v>
      </c>
      <c r="AY852" s="18" t="s">
        <v>143</v>
      </c>
      <c r="BE852" s="142">
        <f>IF(N852="základní",J852,0)</f>
        <v>0</v>
      </c>
      <c r="BF852" s="142">
        <f>IF(N852="snížená",J852,0)</f>
        <v>0</v>
      </c>
      <c r="BG852" s="142">
        <f>IF(N852="zákl. přenesená",J852,0)</f>
        <v>0</v>
      </c>
      <c r="BH852" s="142">
        <f>IF(N852="sníž. přenesená",J852,0)</f>
        <v>0</v>
      </c>
      <c r="BI852" s="142">
        <f>IF(N852="nulová",J852,0)</f>
        <v>0</v>
      </c>
      <c r="BJ852" s="18" t="s">
        <v>87</v>
      </c>
      <c r="BK852" s="142">
        <f>ROUND(I852*H852,2)</f>
        <v>0</v>
      </c>
      <c r="BL852" s="18" t="s">
        <v>313</v>
      </c>
      <c r="BM852" s="141" t="s">
        <v>1337</v>
      </c>
    </row>
    <row r="853" spans="2:65" s="1" customFormat="1" ht="11.25">
      <c r="B853" s="34"/>
      <c r="D853" s="143" t="s">
        <v>153</v>
      </c>
      <c r="F853" s="144" t="s">
        <v>1338</v>
      </c>
      <c r="I853" s="145"/>
      <c r="L853" s="34"/>
      <c r="M853" s="149"/>
      <c r="N853" s="150"/>
      <c r="O853" s="150"/>
      <c r="P853" s="150"/>
      <c r="Q853" s="150"/>
      <c r="R853" s="150"/>
      <c r="S853" s="150"/>
      <c r="T853" s="151"/>
      <c r="AT853" s="18" t="s">
        <v>153</v>
      </c>
      <c r="AU853" s="18" t="s">
        <v>89</v>
      </c>
    </row>
    <row r="854" spans="2:65" s="1" customFormat="1" ht="6.95" customHeight="1">
      <c r="B854" s="43"/>
      <c r="C854" s="44"/>
      <c r="D854" s="44"/>
      <c r="E854" s="44"/>
      <c r="F854" s="44"/>
      <c r="G854" s="44"/>
      <c r="H854" s="44"/>
      <c r="I854" s="44"/>
      <c r="J854" s="44"/>
      <c r="K854" s="44"/>
      <c r="L854" s="34"/>
    </row>
  </sheetData>
  <autoFilter ref="C89:K853" xr:uid="{00000000-0009-0000-0000-000005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500-000000000000}"/>
    <hyperlink ref="F99" r:id="rId2" xr:uid="{00000000-0004-0000-0500-000001000000}"/>
    <hyperlink ref="F115" r:id="rId3" xr:uid="{00000000-0004-0000-0500-000002000000}"/>
    <hyperlink ref="F148" r:id="rId4" xr:uid="{00000000-0004-0000-0500-000003000000}"/>
    <hyperlink ref="F153" r:id="rId5" xr:uid="{00000000-0004-0000-0500-000004000000}"/>
    <hyperlink ref="F176" r:id="rId6" xr:uid="{00000000-0004-0000-0500-000005000000}"/>
    <hyperlink ref="F178" r:id="rId7" xr:uid="{00000000-0004-0000-0500-000006000000}"/>
    <hyperlink ref="F183" r:id="rId8" xr:uid="{00000000-0004-0000-0500-000007000000}"/>
    <hyperlink ref="F188" r:id="rId9" xr:uid="{00000000-0004-0000-0500-000008000000}"/>
    <hyperlink ref="F193" r:id="rId10" xr:uid="{00000000-0004-0000-0500-000009000000}"/>
    <hyperlink ref="F198" r:id="rId11" xr:uid="{00000000-0004-0000-0500-00000A000000}"/>
    <hyperlink ref="F203" r:id="rId12" xr:uid="{00000000-0004-0000-0500-00000B000000}"/>
    <hyperlink ref="F208" r:id="rId13" xr:uid="{00000000-0004-0000-0500-00000C000000}"/>
    <hyperlink ref="F254" r:id="rId14" xr:uid="{00000000-0004-0000-0500-00000D000000}"/>
    <hyperlink ref="F283" r:id="rId15" xr:uid="{00000000-0004-0000-0500-00000E000000}"/>
    <hyperlink ref="F291" r:id="rId16" xr:uid="{00000000-0004-0000-0500-00000F000000}"/>
    <hyperlink ref="F295" r:id="rId17" xr:uid="{00000000-0004-0000-0500-000010000000}"/>
    <hyperlink ref="F302" r:id="rId18" xr:uid="{00000000-0004-0000-0500-000011000000}"/>
    <hyperlink ref="F307" r:id="rId19" xr:uid="{00000000-0004-0000-0500-000012000000}"/>
    <hyperlink ref="F345" r:id="rId20" xr:uid="{00000000-0004-0000-0500-000013000000}"/>
    <hyperlink ref="F404" r:id="rId21" xr:uid="{00000000-0004-0000-0500-000014000000}"/>
    <hyperlink ref="F439" r:id="rId22" xr:uid="{00000000-0004-0000-0500-000015000000}"/>
    <hyperlink ref="F459" r:id="rId23" xr:uid="{00000000-0004-0000-0500-000016000000}"/>
    <hyperlink ref="F478" r:id="rId24" xr:uid="{00000000-0004-0000-0500-000017000000}"/>
    <hyperlink ref="F486" r:id="rId25" xr:uid="{00000000-0004-0000-0500-000018000000}"/>
    <hyperlink ref="F551" r:id="rId26" xr:uid="{00000000-0004-0000-0500-000019000000}"/>
    <hyperlink ref="F562" r:id="rId27" xr:uid="{00000000-0004-0000-0500-00001A000000}"/>
    <hyperlink ref="F568" r:id="rId28" xr:uid="{00000000-0004-0000-0500-00001B000000}"/>
    <hyperlink ref="F573" r:id="rId29" xr:uid="{00000000-0004-0000-0500-00001C000000}"/>
    <hyperlink ref="F579" r:id="rId30" xr:uid="{00000000-0004-0000-0500-00001D000000}"/>
    <hyperlink ref="F589" r:id="rId31" xr:uid="{00000000-0004-0000-0500-00001E000000}"/>
    <hyperlink ref="F602" r:id="rId32" xr:uid="{00000000-0004-0000-0500-00001F000000}"/>
    <hyperlink ref="F609" r:id="rId33" xr:uid="{00000000-0004-0000-0500-000020000000}"/>
    <hyperlink ref="F633" r:id="rId34" xr:uid="{00000000-0004-0000-0500-000021000000}"/>
    <hyperlink ref="F648" r:id="rId35" xr:uid="{00000000-0004-0000-0500-000022000000}"/>
    <hyperlink ref="F661" r:id="rId36" xr:uid="{00000000-0004-0000-0500-000023000000}"/>
    <hyperlink ref="F675" r:id="rId37" xr:uid="{00000000-0004-0000-0500-000024000000}"/>
    <hyperlink ref="F691" r:id="rId38" xr:uid="{00000000-0004-0000-0500-000025000000}"/>
    <hyperlink ref="F695" r:id="rId39" xr:uid="{00000000-0004-0000-0500-000026000000}"/>
    <hyperlink ref="F700" r:id="rId40" xr:uid="{00000000-0004-0000-0500-000027000000}"/>
    <hyperlink ref="F719" r:id="rId41" xr:uid="{00000000-0004-0000-0500-000028000000}"/>
    <hyperlink ref="F726" r:id="rId42" xr:uid="{00000000-0004-0000-0500-000029000000}"/>
    <hyperlink ref="F738" r:id="rId43" xr:uid="{00000000-0004-0000-0500-00002A000000}"/>
    <hyperlink ref="F746" r:id="rId44" xr:uid="{00000000-0004-0000-0500-00002B000000}"/>
    <hyperlink ref="F752" r:id="rId45" xr:uid="{00000000-0004-0000-0500-00002C000000}"/>
    <hyperlink ref="F757" r:id="rId46" xr:uid="{00000000-0004-0000-0500-00002D000000}"/>
    <hyperlink ref="F762" r:id="rId47" xr:uid="{00000000-0004-0000-0500-00002E000000}"/>
    <hyperlink ref="F768" r:id="rId48" xr:uid="{00000000-0004-0000-0500-00002F000000}"/>
    <hyperlink ref="F773" r:id="rId49" xr:uid="{00000000-0004-0000-0500-000030000000}"/>
    <hyperlink ref="F814" r:id="rId50" xr:uid="{00000000-0004-0000-0500-000031000000}"/>
    <hyperlink ref="F821" r:id="rId51" xr:uid="{00000000-0004-0000-0500-000032000000}"/>
    <hyperlink ref="F823" r:id="rId52" xr:uid="{00000000-0004-0000-0500-000033000000}"/>
    <hyperlink ref="F825" r:id="rId53" xr:uid="{00000000-0004-0000-0500-000034000000}"/>
    <hyperlink ref="F830" r:id="rId54" xr:uid="{00000000-0004-0000-0500-000035000000}"/>
    <hyperlink ref="F832" r:id="rId55" xr:uid="{00000000-0004-0000-0500-000036000000}"/>
    <hyperlink ref="F835" r:id="rId56" xr:uid="{00000000-0004-0000-0500-000037000000}"/>
    <hyperlink ref="F837" r:id="rId57" xr:uid="{00000000-0004-0000-0500-000038000000}"/>
    <hyperlink ref="F841" r:id="rId58" xr:uid="{00000000-0004-0000-0500-000039000000}"/>
    <hyperlink ref="F843" r:id="rId59" xr:uid="{00000000-0004-0000-0500-00003A000000}"/>
    <hyperlink ref="F851" r:id="rId60" xr:uid="{00000000-0004-0000-0500-00003B000000}"/>
    <hyperlink ref="F853" r:id="rId61" xr:uid="{00000000-0004-0000-0500-00003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7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23" t="s">
        <v>6</v>
      </c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8" t="s">
        <v>105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2:46" ht="24.95" customHeight="1">
      <c r="B4" s="21"/>
      <c r="D4" s="22" t="s">
        <v>116</v>
      </c>
      <c r="L4" s="21"/>
      <c r="M4" s="87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24" t="str">
        <f>'Rekapitulace stavby'!K6</f>
        <v>Rekonstrukce Předzámčí, Kostelec nad Černými lesy</v>
      </c>
      <c r="F7" s="325"/>
      <c r="G7" s="325"/>
      <c r="H7" s="325"/>
      <c r="L7" s="21"/>
    </row>
    <row r="8" spans="2:46" s="1" customFormat="1" ht="12" customHeight="1">
      <c r="B8" s="34"/>
      <c r="D8" s="28" t="s">
        <v>117</v>
      </c>
      <c r="L8" s="34"/>
    </row>
    <row r="9" spans="2:46" s="1" customFormat="1" ht="16.5" customHeight="1">
      <c r="B9" s="34"/>
      <c r="E9" s="286" t="s">
        <v>1339</v>
      </c>
      <c r="F9" s="326"/>
      <c r="G9" s="326"/>
      <c r="H9" s="326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19</v>
      </c>
      <c r="F11" s="26" t="s">
        <v>3</v>
      </c>
      <c r="I11" s="28" t="s">
        <v>21</v>
      </c>
      <c r="J11" s="26" t="s">
        <v>3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6. 7. 2025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7" t="str">
        <f>'Rekapitulace stavby'!E14</f>
        <v>Vyplň údaj</v>
      </c>
      <c r="F18" s="307"/>
      <c r="G18" s="307"/>
      <c r="H18" s="30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41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43</v>
      </c>
      <c r="L26" s="34"/>
    </row>
    <row r="27" spans="2:12" s="7" customFormat="1" ht="47.25" customHeight="1">
      <c r="B27" s="88"/>
      <c r="E27" s="312" t="s">
        <v>44</v>
      </c>
      <c r="F27" s="312"/>
      <c r="G27" s="312"/>
      <c r="H27" s="31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45</v>
      </c>
      <c r="J30" s="65">
        <f>ROUND(J84,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47</v>
      </c>
      <c r="I32" s="37" t="s">
        <v>46</v>
      </c>
      <c r="J32" s="37" t="s">
        <v>48</v>
      </c>
      <c r="L32" s="34"/>
    </row>
    <row r="33" spans="2:12" s="1" customFormat="1" ht="14.45" customHeight="1">
      <c r="B33" s="34"/>
      <c r="D33" s="54" t="s">
        <v>49</v>
      </c>
      <c r="E33" s="28" t="s">
        <v>50</v>
      </c>
      <c r="F33" s="90">
        <f>ROUND((SUM(BE84:BE173)),  2)</f>
        <v>0</v>
      </c>
      <c r="I33" s="91">
        <v>0.21</v>
      </c>
      <c r="J33" s="90">
        <f>ROUND(((SUM(BE84:BE173))*I33),  2)</f>
        <v>0</v>
      </c>
      <c r="L33" s="34"/>
    </row>
    <row r="34" spans="2:12" s="1" customFormat="1" ht="14.45" customHeight="1">
      <c r="B34" s="34"/>
      <c r="E34" s="28" t="s">
        <v>51</v>
      </c>
      <c r="F34" s="90">
        <f>ROUND((SUM(BF84:BF173)),  2)</f>
        <v>0</v>
      </c>
      <c r="I34" s="91">
        <v>0.12</v>
      </c>
      <c r="J34" s="90">
        <f>ROUND(((SUM(BF84:BF173))*I34),  2)</f>
        <v>0</v>
      </c>
      <c r="L34" s="34"/>
    </row>
    <row r="35" spans="2:12" s="1" customFormat="1" ht="14.45" hidden="1" customHeight="1">
      <c r="B35" s="34"/>
      <c r="E35" s="28" t="s">
        <v>52</v>
      </c>
      <c r="F35" s="90">
        <f>ROUND((SUM(BG84:BG173)),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53</v>
      </c>
      <c r="F36" s="90">
        <f>ROUND((SUM(BH84:BH173)),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54</v>
      </c>
      <c r="F37" s="90">
        <f>ROUND((SUM(BI84:BI173)),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55</v>
      </c>
      <c r="E39" s="56"/>
      <c r="F39" s="56"/>
      <c r="G39" s="94" t="s">
        <v>56</v>
      </c>
      <c r="H39" s="95" t="s">
        <v>57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119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17</v>
      </c>
      <c r="L47" s="34"/>
    </row>
    <row r="48" spans="2:12" s="1" customFormat="1" ht="16.5" customHeight="1">
      <c r="B48" s="34"/>
      <c r="E48" s="324" t="str">
        <f>E7</f>
        <v>Rekonstrukce Předzámčí, Kostelec nad Černými lesy</v>
      </c>
      <c r="F48" s="325"/>
      <c r="G48" s="325"/>
      <c r="H48" s="325"/>
      <c r="L48" s="34"/>
    </row>
    <row r="49" spans="2:47" s="1" customFormat="1" ht="12" customHeight="1">
      <c r="B49" s="34"/>
      <c r="C49" s="28" t="s">
        <v>117</v>
      </c>
      <c r="L49" s="34"/>
    </row>
    <row r="50" spans="2:47" s="1" customFormat="1" ht="16.5" customHeight="1">
      <c r="B50" s="34"/>
      <c r="E50" s="286" t="str">
        <f>E9</f>
        <v>SO06 - Elektroinstalace a osvětlení</v>
      </c>
      <c r="F50" s="326"/>
      <c r="G50" s="326"/>
      <c r="H50" s="326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p.č. 2568, k.ú. Kostelec n.Č.l.</v>
      </c>
      <c r="I52" s="28" t="s">
        <v>24</v>
      </c>
      <c r="J52" s="51" t="str">
        <f>IF(J12="","",J12)</f>
        <v>6. 7. 2025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Lesy ČZU, ČZU v Praze</v>
      </c>
      <c r="I54" s="28" t="s">
        <v>38</v>
      </c>
      <c r="J54" s="32" t="str">
        <f>E21</f>
        <v>atelier 322,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41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120</v>
      </c>
      <c r="D57" s="92"/>
      <c r="E57" s="92"/>
      <c r="F57" s="92"/>
      <c r="G57" s="92"/>
      <c r="H57" s="92"/>
      <c r="I57" s="92"/>
      <c r="J57" s="99" t="s">
        <v>121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77</v>
      </c>
      <c r="J59" s="65">
        <f>J84</f>
        <v>0</v>
      </c>
      <c r="L59" s="34"/>
      <c r="AU59" s="18" t="s">
        <v>122</v>
      </c>
    </row>
    <row r="60" spans="2:47" s="8" customFormat="1" ht="24.95" customHeight="1">
      <c r="B60" s="101"/>
      <c r="D60" s="102" t="s">
        <v>601</v>
      </c>
      <c r="E60" s="103"/>
      <c r="F60" s="103"/>
      <c r="G60" s="103"/>
      <c r="H60" s="103"/>
      <c r="I60" s="103"/>
      <c r="J60" s="104">
        <f>J85</f>
        <v>0</v>
      </c>
      <c r="L60" s="101"/>
    </row>
    <row r="61" spans="2:47" s="9" customFormat="1" ht="19.899999999999999" customHeight="1">
      <c r="B61" s="105"/>
      <c r="D61" s="106" t="s">
        <v>1340</v>
      </c>
      <c r="E61" s="107"/>
      <c r="F61" s="107"/>
      <c r="G61" s="107"/>
      <c r="H61" s="107"/>
      <c r="I61" s="107"/>
      <c r="J61" s="108">
        <f>J86</f>
        <v>0</v>
      </c>
      <c r="L61" s="105"/>
    </row>
    <row r="62" spans="2:47" s="8" customFormat="1" ht="24.95" customHeight="1">
      <c r="B62" s="101"/>
      <c r="D62" s="102" t="s">
        <v>1341</v>
      </c>
      <c r="E62" s="103"/>
      <c r="F62" s="103"/>
      <c r="G62" s="103"/>
      <c r="H62" s="103"/>
      <c r="I62" s="103"/>
      <c r="J62" s="104">
        <f>J116</f>
        <v>0</v>
      </c>
      <c r="L62" s="101"/>
    </row>
    <row r="63" spans="2:47" s="9" customFormat="1" ht="19.899999999999999" customHeight="1">
      <c r="B63" s="105"/>
      <c r="D63" s="106" t="s">
        <v>1342</v>
      </c>
      <c r="E63" s="107"/>
      <c r="F63" s="107"/>
      <c r="G63" s="107"/>
      <c r="H63" s="107"/>
      <c r="I63" s="107"/>
      <c r="J63" s="108">
        <f>J117</f>
        <v>0</v>
      </c>
      <c r="L63" s="105"/>
    </row>
    <row r="64" spans="2:47" s="9" customFormat="1" ht="19.899999999999999" customHeight="1">
      <c r="B64" s="105"/>
      <c r="D64" s="106" t="s">
        <v>1343</v>
      </c>
      <c r="E64" s="107"/>
      <c r="F64" s="107"/>
      <c r="G64" s="107"/>
      <c r="H64" s="107"/>
      <c r="I64" s="107"/>
      <c r="J64" s="108">
        <f>J124</f>
        <v>0</v>
      </c>
      <c r="L64" s="105"/>
    </row>
    <row r="65" spans="2:12" s="1" customFormat="1" ht="21.75" customHeight="1">
      <c r="B65" s="34"/>
      <c r="L65" s="34"/>
    </row>
    <row r="66" spans="2:12" s="1" customFormat="1" ht="6.95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4"/>
    </row>
    <row r="70" spans="2:12" s="1" customFormat="1" ht="6.95" customHeight="1"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34"/>
    </row>
    <row r="71" spans="2:12" s="1" customFormat="1" ht="24.95" customHeight="1">
      <c r="B71" s="34"/>
      <c r="C71" s="22" t="s">
        <v>129</v>
      </c>
      <c r="L71" s="34"/>
    </row>
    <row r="72" spans="2:12" s="1" customFormat="1" ht="6.95" customHeight="1">
      <c r="B72" s="34"/>
      <c r="L72" s="34"/>
    </row>
    <row r="73" spans="2:12" s="1" customFormat="1" ht="12" customHeight="1">
      <c r="B73" s="34"/>
      <c r="C73" s="28" t="s">
        <v>17</v>
      </c>
      <c r="L73" s="34"/>
    </row>
    <row r="74" spans="2:12" s="1" customFormat="1" ht="16.5" customHeight="1">
      <c r="B74" s="34"/>
      <c r="E74" s="324" t="str">
        <f>E7</f>
        <v>Rekonstrukce Předzámčí, Kostelec nad Černými lesy</v>
      </c>
      <c r="F74" s="325"/>
      <c r="G74" s="325"/>
      <c r="H74" s="325"/>
      <c r="L74" s="34"/>
    </row>
    <row r="75" spans="2:12" s="1" customFormat="1" ht="12" customHeight="1">
      <c r="B75" s="34"/>
      <c r="C75" s="28" t="s">
        <v>117</v>
      </c>
      <c r="L75" s="34"/>
    </row>
    <row r="76" spans="2:12" s="1" customFormat="1" ht="16.5" customHeight="1">
      <c r="B76" s="34"/>
      <c r="E76" s="286" t="str">
        <f>E9</f>
        <v>SO06 - Elektroinstalace a osvětlení</v>
      </c>
      <c r="F76" s="326"/>
      <c r="G76" s="326"/>
      <c r="H76" s="326"/>
      <c r="L76" s="34"/>
    </row>
    <row r="77" spans="2:12" s="1" customFormat="1" ht="6.95" customHeight="1">
      <c r="B77" s="34"/>
      <c r="L77" s="34"/>
    </row>
    <row r="78" spans="2:12" s="1" customFormat="1" ht="12" customHeight="1">
      <c r="B78" s="34"/>
      <c r="C78" s="28" t="s">
        <v>22</v>
      </c>
      <c r="F78" s="26" t="str">
        <f>F12</f>
        <v>p.č. 2568, k.ú. Kostelec n.Č.l.</v>
      </c>
      <c r="I78" s="28" t="s">
        <v>24</v>
      </c>
      <c r="J78" s="51" t="str">
        <f>IF(J12="","",J12)</f>
        <v>6. 7. 2025</v>
      </c>
      <c r="L78" s="34"/>
    </row>
    <row r="79" spans="2:12" s="1" customFormat="1" ht="6.95" customHeight="1">
      <c r="B79" s="34"/>
      <c r="L79" s="34"/>
    </row>
    <row r="80" spans="2:12" s="1" customFormat="1" ht="15.2" customHeight="1">
      <c r="B80" s="34"/>
      <c r="C80" s="28" t="s">
        <v>30</v>
      </c>
      <c r="F80" s="26" t="str">
        <f>E15</f>
        <v>Lesy ČZU, ČZU v Praze</v>
      </c>
      <c r="I80" s="28" t="s">
        <v>38</v>
      </c>
      <c r="J80" s="32" t="str">
        <f>E21</f>
        <v>atelier 322, s.r.o.</v>
      </c>
      <c r="L80" s="34"/>
    </row>
    <row r="81" spans="2:65" s="1" customFormat="1" ht="15.2" customHeight="1">
      <c r="B81" s="34"/>
      <c r="C81" s="28" t="s">
        <v>36</v>
      </c>
      <c r="F81" s="26" t="str">
        <f>IF(E18="","",E18)</f>
        <v>Vyplň údaj</v>
      </c>
      <c r="I81" s="28" t="s">
        <v>41</v>
      </c>
      <c r="J81" s="32" t="str">
        <f>E24</f>
        <v xml:space="preserve"> </v>
      </c>
      <c r="L81" s="34"/>
    </row>
    <row r="82" spans="2:65" s="1" customFormat="1" ht="10.35" customHeight="1">
      <c r="B82" s="34"/>
      <c r="L82" s="34"/>
    </row>
    <row r="83" spans="2:65" s="10" customFormat="1" ht="29.25" customHeight="1">
      <c r="B83" s="109"/>
      <c r="C83" s="110" t="s">
        <v>130</v>
      </c>
      <c r="D83" s="111" t="s">
        <v>64</v>
      </c>
      <c r="E83" s="111" t="s">
        <v>60</v>
      </c>
      <c r="F83" s="111" t="s">
        <v>61</v>
      </c>
      <c r="G83" s="111" t="s">
        <v>131</v>
      </c>
      <c r="H83" s="111" t="s">
        <v>132</v>
      </c>
      <c r="I83" s="111" t="s">
        <v>133</v>
      </c>
      <c r="J83" s="111" t="s">
        <v>121</v>
      </c>
      <c r="K83" s="112" t="s">
        <v>134</v>
      </c>
      <c r="L83" s="109"/>
      <c r="M83" s="58" t="s">
        <v>3</v>
      </c>
      <c r="N83" s="59" t="s">
        <v>49</v>
      </c>
      <c r="O83" s="59" t="s">
        <v>135</v>
      </c>
      <c r="P83" s="59" t="s">
        <v>136</v>
      </c>
      <c r="Q83" s="59" t="s">
        <v>137</v>
      </c>
      <c r="R83" s="59" t="s">
        <v>138</v>
      </c>
      <c r="S83" s="59" t="s">
        <v>139</v>
      </c>
      <c r="T83" s="60" t="s">
        <v>140</v>
      </c>
    </row>
    <row r="84" spans="2:65" s="1" customFormat="1" ht="22.9" customHeight="1">
      <c r="B84" s="34"/>
      <c r="C84" s="63" t="s">
        <v>141</v>
      </c>
      <c r="J84" s="113">
        <f>BK84</f>
        <v>0</v>
      </c>
      <c r="L84" s="34"/>
      <c r="M84" s="61"/>
      <c r="N84" s="52"/>
      <c r="O84" s="52"/>
      <c r="P84" s="114">
        <f>P85+P116</f>
        <v>0</v>
      </c>
      <c r="Q84" s="52"/>
      <c r="R84" s="114">
        <f>R85+R116</f>
        <v>0.64299399999999995</v>
      </c>
      <c r="S84" s="52"/>
      <c r="T84" s="115">
        <f>T85+T116</f>
        <v>0.76800000000000002</v>
      </c>
      <c r="AT84" s="18" t="s">
        <v>78</v>
      </c>
      <c r="AU84" s="18" t="s">
        <v>122</v>
      </c>
      <c r="BK84" s="116">
        <f>BK85+BK116</f>
        <v>0</v>
      </c>
    </row>
    <row r="85" spans="2:65" s="11" customFormat="1" ht="25.9" customHeight="1">
      <c r="B85" s="117"/>
      <c r="D85" s="118" t="s">
        <v>78</v>
      </c>
      <c r="E85" s="119" t="s">
        <v>1308</v>
      </c>
      <c r="F85" s="119" t="s">
        <v>1309</v>
      </c>
      <c r="I85" s="120"/>
      <c r="J85" s="121">
        <f>BK85</f>
        <v>0</v>
      </c>
      <c r="L85" s="117"/>
      <c r="M85" s="122"/>
      <c r="P85" s="123">
        <f>P86</f>
        <v>0</v>
      </c>
      <c r="R85" s="123">
        <f>R86</f>
        <v>9.5624000000000001E-2</v>
      </c>
      <c r="T85" s="124">
        <f>T86</f>
        <v>0</v>
      </c>
      <c r="AR85" s="118" t="s">
        <v>89</v>
      </c>
      <c r="AT85" s="125" t="s">
        <v>78</v>
      </c>
      <c r="AU85" s="125" t="s">
        <v>79</v>
      </c>
      <c r="AY85" s="118" t="s">
        <v>143</v>
      </c>
      <c r="BK85" s="126">
        <f>BK86</f>
        <v>0</v>
      </c>
    </row>
    <row r="86" spans="2:65" s="11" customFormat="1" ht="22.9" customHeight="1">
      <c r="B86" s="117"/>
      <c r="D86" s="118" t="s">
        <v>78</v>
      </c>
      <c r="E86" s="127" t="s">
        <v>1344</v>
      </c>
      <c r="F86" s="127" t="s">
        <v>1345</v>
      </c>
      <c r="I86" s="120"/>
      <c r="J86" s="128">
        <f>BK86</f>
        <v>0</v>
      </c>
      <c r="L86" s="117"/>
      <c r="M86" s="122"/>
      <c r="P86" s="123">
        <f>SUM(P87:P115)</f>
        <v>0</v>
      </c>
      <c r="R86" s="123">
        <f>SUM(R87:R115)</f>
        <v>9.5624000000000001E-2</v>
      </c>
      <c r="T86" s="124">
        <f>SUM(T87:T115)</f>
        <v>0</v>
      </c>
      <c r="AR86" s="118" t="s">
        <v>89</v>
      </c>
      <c r="AT86" s="125" t="s">
        <v>78</v>
      </c>
      <c r="AU86" s="125" t="s">
        <v>87</v>
      </c>
      <c r="AY86" s="118" t="s">
        <v>143</v>
      </c>
      <c r="BK86" s="126">
        <f>SUM(BK87:BK115)</f>
        <v>0</v>
      </c>
    </row>
    <row r="87" spans="2:65" s="1" customFormat="1" ht="24.2" customHeight="1">
      <c r="B87" s="129"/>
      <c r="C87" s="130" t="s">
        <v>87</v>
      </c>
      <c r="D87" s="130" t="s">
        <v>146</v>
      </c>
      <c r="E87" s="131" t="s">
        <v>1346</v>
      </c>
      <c r="F87" s="132" t="s">
        <v>1347</v>
      </c>
      <c r="G87" s="133" t="s">
        <v>316</v>
      </c>
      <c r="H87" s="134">
        <v>12</v>
      </c>
      <c r="I87" s="135"/>
      <c r="J87" s="136">
        <f>ROUND(I87*H87,2)</f>
        <v>0</v>
      </c>
      <c r="K87" s="132" t="s">
        <v>150</v>
      </c>
      <c r="L87" s="34"/>
      <c r="M87" s="137" t="s">
        <v>3</v>
      </c>
      <c r="N87" s="138" t="s">
        <v>50</v>
      </c>
      <c r="P87" s="139">
        <f>O87*H87</f>
        <v>0</v>
      </c>
      <c r="Q87" s="139">
        <v>0</v>
      </c>
      <c r="R87" s="139">
        <f>Q87*H87</f>
        <v>0</v>
      </c>
      <c r="S87" s="139">
        <v>0</v>
      </c>
      <c r="T87" s="140">
        <f>S87*H87</f>
        <v>0</v>
      </c>
      <c r="AR87" s="141" t="s">
        <v>313</v>
      </c>
      <c r="AT87" s="141" t="s">
        <v>146</v>
      </c>
      <c r="AU87" s="141" t="s">
        <v>89</v>
      </c>
      <c r="AY87" s="18" t="s">
        <v>143</v>
      </c>
      <c r="BE87" s="142">
        <f>IF(N87="základní",J87,0)</f>
        <v>0</v>
      </c>
      <c r="BF87" s="142">
        <f>IF(N87="snížená",J87,0)</f>
        <v>0</v>
      </c>
      <c r="BG87" s="142">
        <f>IF(N87="zákl. přenesená",J87,0)</f>
        <v>0</v>
      </c>
      <c r="BH87" s="142">
        <f>IF(N87="sníž. přenesená",J87,0)</f>
        <v>0</v>
      </c>
      <c r="BI87" s="142">
        <f>IF(N87="nulová",J87,0)</f>
        <v>0</v>
      </c>
      <c r="BJ87" s="18" t="s">
        <v>87</v>
      </c>
      <c r="BK87" s="142">
        <f>ROUND(I87*H87,2)</f>
        <v>0</v>
      </c>
      <c r="BL87" s="18" t="s">
        <v>313</v>
      </c>
      <c r="BM87" s="141" t="s">
        <v>1348</v>
      </c>
    </row>
    <row r="88" spans="2:65" s="1" customFormat="1" ht="11.25">
      <c r="B88" s="34"/>
      <c r="D88" s="143" t="s">
        <v>153</v>
      </c>
      <c r="F88" s="144" t="s">
        <v>1349</v>
      </c>
      <c r="I88" s="145"/>
      <c r="L88" s="34"/>
      <c r="M88" s="146"/>
      <c r="T88" s="55"/>
      <c r="AT88" s="18" t="s">
        <v>153</v>
      </c>
      <c r="AU88" s="18" t="s">
        <v>89</v>
      </c>
    </row>
    <row r="89" spans="2:65" s="12" customFormat="1" ht="11.25">
      <c r="B89" s="153"/>
      <c r="D89" s="147" t="s">
        <v>216</v>
      </c>
      <c r="E89" s="154" t="s">
        <v>3</v>
      </c>
      <c r="F89" s="155" t="s">
        <v>1350</v>
      </c>
      <c r="H89" s="154" t="s">
        <v>3</v>
      </c>
      <c r="I89" s="156"/>
      <c r="L89" s="153"/>
      <c r="M89" s="157"/>
      <c r="T89" s="158"/>
      <c r="AT89" s="154" t="s">
        <v>216</v>
      </c>
      <c r="AU89" s="154" t="s">
        <v>89</v>
      </c>
      <c r="AV89" s="12" t="s">
        <v>87</v>
      </c>
      <c r="AW89" s="12" t="s">
        <v>40</v>
      </c>
      <c r="AX89" s="12" t="s">
        <v>79</v>
      </c>
      <c r="AY89" s="154" t="s">
        <v>143</v>
      </c>
    </row>
    <row r="90" spans="2:65" s="13" customFormat="1" ht="11.25">
      <c r="B90" s="159"/>
      <c r="D90" s="147" t="s">
        <v>216</v>
      </c>
      <c r="E90" s="160" t="s">
        <v>3</v>
      </c>
      <c r="F90" s="161" t="s">
        <v>1351</v>
      </c>
      <c r="H90" s="162">
        <v>12</v>
      </c>
      <c r="I90" s="163"/>
      <c r="L90" s="159"/>
      <c r="M90" s="164"/>
      <c r="T90" s="165"/>
      <c r="AT90" s="160" t="s">
        <v>216</v>
      </c>
      <c r="AU90" s="160" t="s">
        <v>89</v>
      </c>
      <c r="AV90" s="13" t="s">
        <v>89</v>
      </c>
      <c r="AW90" s="13" t="s">
        <v>40</v>
      </c>
      <c r="AX90" s="13" t="s">
        <v>79</v>
      </c>
      <c r="AY90" s="160" t="s">
        <v>143</v>
      </c>
    </row>
    <row r="91" spans="2:65" s="14" customFormat="1" ht="11.25">
      <c r="B91" s="166"/>
      <c r="D91" s="147" t="s">
        <v>216</v>
      </c>
      <c r="E91" s="167" t="s">
        <v>3</v>
      </c>
      <c r="F91" s="168" t="s">
        <v>219</v>
      </c>
      <c r="H91" s="169">
        <v>12</v>
      </c>
      <c r="I91" s="170"/>
      <c r="L91" s="166"/>
      <c r="M91" s="171"/>
      <c r="T91" s="172"/>
      <c r="AT91" s="167" t="s">
        <v>216</v>
      </c>
      <c r="AU91" s="167" t="s">
        <v>89</v>
      </c>
      <c r="AV91" s="14" t="s">
        <v>169</v>
      </c>
      <c r="AW91" s="14" t="s">
        <v>40</v>
      </c>
      <c r="AX91" s="14" t="s">
        <v>87</v>
      </c>
      <c r="AY91" s="167" t="s">
        <v>143</v>
      </c>
    </row>
    <row r="92" spans="2:65" s="1" customFormat="1" ht="16.5" customHeight="1">
      <c r="B92" s="129"/>
      <c r="C92" s="173" t="s">
        <v>89</v>
      </c>
      <c r="D92" s="173" t="s">
        <v>304</v>
      </c>
      <c r="E92" s="174" t="s">
        <v>1352</v>
      </c>
      <c r="F92" s="175" t="s">
        <v>1353</v>
      </c>
      <c r="G92" s="176" t="s">
        <v>316</v>
      </c>
      <c r="H92" s="177">
        <v>13.8</v>
      </c>
      <c r="I92" s="178"/>
      <c r="J92" s="179">
        <f>ROUND(I92*H92,2)</f>
        <v>0</v>
      </c>
      <c r="K92" s="175" t="s">
        <v>150</v>
      </c>
      <c r="L92" s="180"/>
      <c r="M92" s="181" t="s">
        <v>3</v>
      </c>
      <c r="N92" s="182" t="s">
        <v>50</v>
      </c>
      <c r="P92" s="139">
        <f>O92*H92</f>
        <v>0</v>
      </c>
      <c r="Q92" s="139">
        <v>1.7000000000000001E-4</v>
      </c>
      <c r="R92" s="139">
        <f>Q92*H92</f>
        <v>2.3460000000000004E-3</v>
      </c>
      <c r="S92" s="139">
        <v>0</v>
      </c>
      <c r="T92" s="140">
        <f>S92*H92</f>
        <v>0</v>
      </c>
      <c r="AR92" s="141" t="s">
        <v>884</v>
      </c>
      <c r="AT92" s="141" t="s">
        <v>304</v>
      </c>
      <c r="AU92" s="141" t="s">
        <v>89</v>
      </c>
      <c r="AY92" s="18" t="s">
        <v>143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8" t="s">
        <v>87</v>
      </c>
      <c r="BK92" s="142">
        <f>ROUND(I92*H92,2)</f>
        <v>0</v>
      </c>
      <c r="BL92" s="18" t="s">
        <v>313</v>
      </c>
      <c r="BM92" s="141" t="s">
        <v>1354</v>
      </c>
    </row>
    <row r="93" spans="2:65" s="1" customFormat="1" ht="19.5">
      <c r="B93" s="34"/>
      <c r="D93" s="147" t="s">
        <v>165</v>
      </c>
      <c r="F93" s="148" t="s">
        <v>1355</v>
      </c>
      <c r="I93" s="145"/>
      <c r="L93" s="34"/>
      <c r="M93" s="146"/>
      <c r="T93" s="55"/>
      <c r="AT93" s="18" t="s">
        <v>165</v>
      </c>
      <c r="AU93" s="18" t="s">
        <v>89</v>
      </c>
    </row>
    <row r="94" spans="2:65" s="13" customFormat="1" ht="11.25">
      <c r="B94" s="159"/>
      <c r="D94" s="147" t="s">
        <v>216</v>
      </c>
      <c r="F94" s="161" t="s">
        <v>1356</v>
      </c>
      <c r="H94" s="162">
        <v>13.8</v>
      </c>
      <c r="I94" s="163"/>
      <c r="L94" s="159"/>
      <c r="M94" s="164"/>
      <c r="T94" s="165"/>
      <c r="AT94" s="160" t="s">
        <v>216</v>
      </c>
      <c r="AU94" s="160" t="s">
        <v>89</v>
      </c>
      <c r="AV94" s="13" t="s">
        <v>89</v>
      </c>
      <c r="AW94" s="13" t="s">
        <v>4</v>
      </c>
      <c r="AX94" s="13" t="s">
        <v>87</v>
      </c>
      <c r="AY94" s="160" t="s">
        <v>143</v>
      </c>
    </row>
    <row r="95" spans="2:65" s="1" customFormat="1" ht="24.2" customHeight="1">
      <c r="B95" s="129"/>
      <c r="C95" s="130" t="s">
        <v>161</v>
      </c>
      <c r="D95" s="130" t="s">
        <v>146</v>
      </c>
      <c r="E95" s="131" t="s">
        <v>1357</v>
      </c>
      <c r="F95" s="132" t="s">
        <v>1358</v>
      </c>
      <c r="G95" s="133" t="s">
        <v>316</v>
      </c>
      <c r="H95" s="134">
        <v>316</v>
      </c>
      <c r="I95" s="135"/>
      <c r="J95" s="136">
        <f>ROUND(I95*H95,2)</f>
        <v>0</v>
      </c>
      <c r="K95" s="132" t="s">
        <v>150</v>
      </c>
      <c r="L95" s="34"/>
      <c r="M95" s="137" t="s">
        <v>3</v>
      </c>
      <c r="N95" s="138" t="s">
        <v>50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313</v>
      </c>
      <c r="AT95" s="141" t="s">
        <v>146</v>
      </c>
      <c r="AU95" s="141" t="s">
        <v>89</v>
      </c>
      <c r="AY95" s="18" t="s">
        <v>143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8" t="s">
        <v>87</v>
      </c>
      <c r="BK95" s="142">
        <f>ROUND(I95*H95,2)</f>
        <v>0</v>
      </c>
      <c r="BL95" s="18" t="s">
        <v>313</v>
      </c>
      <c r="BM95" s="141" t="s">
        <v>1359</v>
      </c>
    </row>
    <row r="96" spans="2:65" s="1" customFormat="1" ht="11.25">
      <c r="B96" s="34"/>
      <c r="D96" s="143" t="s">
        <v>153</v>
      </c>
      <c r="F96" s="144" t="s">
        <v>1360</v>
      </c>
      <c r="I96" s="145"/>
      <c r="L96" s="34"/>
      <c r="M96" s="146"/>
      <c r="T96" s="55"/>
      <c r="AT96" s="18" t="s">
        <v>153</v>
      </c>
      <c r="AU96" s="18" t="s">
        <v>89</v>
      </c>
    </row>
    <row r="97" spans="2:65" s="13" customFormat="1" ht="11.25">
      <c r="B97" s="159"/>
      <c r="D97" s="147" t="s">
        <v>216</v>
      </c>
      <c r="E97" s="160" t="s">
        <v>3</v>
      </c>
      <c r="F97" s="161" t="s">
        <v>1361</v>
      </c>
      <c r="H97" s="162">
        <v>316</v>
      </c>
      <c r="I97" s="163"/>
      <c r="L97" s="159"/>
      <c r="M97" s="164"/>
      <c r="T97" s="165"/>
      <c r="AT97" s="160" t="s">
        <v>216</v>
      </c>
      <c r="AU97" s="160" t="s">
        <v>89</v>
      </c>
      <c r="AV97" s="13" t="s">
        <v>89</v>
      </c>
      <c r="AW97" s="13" t="s">
        <v>40</v>
      </c>
      <c r="AX97" s="13" t="s">
        <v>87</v>
      </c>
      <c r="AY97" s="160" t="s">
        <v>143</v>
      </c>
    </row>
    <row r="98" spans="2:65" s="1" customFormat="1" ht="16.5" customHeight="1">
      <c r="B98" s="129"/>
      <c r="C98" s="173" t="s">
        <v>169</v>
      </c>
      <c r="D98" s="173" t="s">
        <v>304</v>
      </c>
      <c r="E98" s="174" t="s">
        <v>1352</v>
      </c>
      <c r="F98" s="175" t="s">
        <v>1353</v>
      </c>
      <c r="G98" s="176" t="s">
        <v>316</v>
      </c>
      <c r="H98" s="177">
        <v>363.4</v>
      </c>
      <c r="I98" s="178"/>
      <c r="J98" s="179">
        <f>ROUND(I98*H98,2)</f>
        <v>0</v>
      </c>
      <c r="K98" s="175" t="s">
        <v>150</v>
      </c>
      <c r="L98" s="180"/>
      <c r="M98" s="181" t="s">
        <v>3</v>
      </c>
      <c r="N98" s="182" t="s">
        <v>50</v>
      </c>
      <c r="P98" s="139">
        <f>O98*H98</f>
        <v>0</v>
      </c>
      <c r="Q98" s="139">
        <v>1.7000000000000001E-4</v>
      </c>
      <c r="R98" s="139">
        <f>Q98*H98</f>
        <v>6.1778E-2</v>
      </c>
      <c r="S98" s="139">
        <v>0</v>
      </c>
      <c r="T98" s="140">
        <f>S98*H98</f>
        <v>0</v>
      </c>
      <c r="AR98" s="141" t="s">
        <v>884</v>
      </c>
      <c r="AT98" s="141" t="s">
        <v>304</v>
      </c>
      <c r="AU98" s="141" t="s">
        <v>89</v>
      </c>
      <c r="AY98" s="18" t="s">
        <v>143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8" t="s">
        <v>87</v>
      </c>
      <c r="BK98" s="142">
        <f>ROUND(I98*H98,2)</f>
        <v>0</v>
      </c>
      <c r="BL98" s="18" t="s">
        <v>313</v>
      </c>
      <c r="BM98" s="141" t="s">
        <v>1362</v>
      </c>
    </row>
    <row r="99" spans="2:65" s="1" customFormat="1" ht="19.5">
      <c r="B99" s="34"/>
      <c r="D99" s="147" t="s">
        <v>165</v>
      </c>
      <c r="F99" s="148" t="s">
        <v>1355</v>
      </c>
      <c r="I99" s="145"/>
      <c r="L99" s="34"/>
      <c r="M99" s="146"/>
      <c r="T99" s="55"/>
      <c r="AT99" s="18" t="s">
        <v>165</v>
      </c>
      <c r="AU99" s="18" t="s">
        <v>89</v>
      </c>
    </row>
    <row r="100" spans="2:65" s="13" customFormat="1" ht="11.25">
      <c r="B100" s="159"/>
      <c r="D100" s="147" t="s">
        <v>216</v>
      </c>
      <c r="F100" s="161" t="s">
        <v>1363</v>
      </c>
      <c r="H100" s="162">
        <v>363.4</v>
      </c>
      <c r="I100" s="163"/>
      <c r="L100" s="159"/>
      <c r="M100" s="164"/>
      <c r="T100" s="165"/>
      <c r="AT100" s="160" t="s">
        <v>216</v>
      </c>
      <c r="AU100" s="160" t="s">
        <v>89</v>
      </c>
      <c r="AV100" s="13" t="s">
        <v>89</v>
      </c>
      <c r="AW100" s="13" t="s">
        <v>4</v>
      </c>
      <c r="AX100" s="13" t="s">
        <v>87</v>
      </c>
      <c r="AY100" s="160" t="s">
        <v>143</v>
      </c>
    </row>
    <row r="101" spans="2:65" s="1" customFormat="1" ht="21.75" customHeight="1">
      <c r="B101" s="129"/>
      <c r="C101" s="130" t="s">
        <v>142</v>
      </c>
      <c r="D101" s="130" t="s">
        <v>146</v>
      </c>
      <c r="E101" s="131" t="s">
        <v>1364</v>
      </c>
      <c r="F101" s="132" t="s">
        <v>1365</v>
      </c>
      <c r="G101" s="133" t="s">
        <v>478</v>
      </c>
      <c r="H101" s="134">
        <v>45</v>
      </c>
      <c r="I101" s="135"/>
      <c r="J101" s="136">
        <f>ROUND(I101*H101,2)</f>
        <v>0</v>
      </c>
      <c r="K101" s="132" t="s">
        <v>150</v>
      </c>
      <c r="L101" s="34"/>
      <c r="M101" s="137" t="s">
        <v>3</v>
      </c>
      <c r="N101" s="138" t="s">
        <v>50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313</v>
      </c>
      <c r="AT101" s="141" t="s">
        <v>146</v>
      </c>
      <c r="AU101" s="141" t="s">
        <v>89</v>
      </c>
      <c r="AY101" s="18" t="s">
        <v>143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8" t="s">
        <v>87</v>
      </c>
      <c r="BK101" s="142">
        <f>ROUND(I101*H101,2)</f>
        <v>0</v>
      </c>
      <c r="BL101" s="18" t="s">
        <v>313</v>
      </c>
      <c r="BM101" s="141" t="s">
        <v>1366</v>
      </c>
    </row>
    <row r="102" spans="2:65" s="1" customFormat="1" ht="11.25">
      <c r="B102" s="34"/>
      <c r="D102" s="143" t="s">
        <v>153</v>
      </c>
      <c r="F102" s="144" t="s">
        <v>1367</v>
      </c>
      <c r="I102" s="145"/>
      <c r="L102" s="34"/>
      <c r="M102" s="146"/>
      <c r="T102" s="55"/>
      <c r="AT102" s="18" t="s">
        <v>153</v>
      </c>
      <c r="AU102" s="18" t="s">
        <v>89</v>
      </c>
    </row>
    <row r="103" spans="2:65" s="12" customFormat="1" ht="11.25">
      <c r="B103" s="153"/>
      <c r="D103" s="147" t="s">
        <v>216</v>
      </c>
      <c r="E103" s="154" t="s">
        <v>3</v>
      </c>
      <c r="F103" s="155" t="s">
        <v>1368</v>
      </c>
      <c r="H103" s="154" t="s">
        <v>3</v>
      </c>
      <c r="I103" s="156"/>
      <c r="L103" s="153"/>
      <c r="M103" s="157"/>
      <c r="T103" s="158"/>
      <c r="AT103" s="154" t="s">
        <v>216</v>
      </c>
      <c r="AU103" s="154" t="s">
        <v>89</v>
      </c>
      <c r="AV103" s="12" t="s">
        <v>87</v>
      </c>
      <c r="AW103" s="12" t="s">
        <v>40</v>
      </c>
      <c r="AX103" s="12" t="s">
        <v>79</v>
      </c>
      <c r="AY103" s="154" t="s">
        <v>143</v>
      </c>
    </row>
    <row r="104" spans="2:65" s="13" customFormat="1" ht="11.25">
      <c r="B104" s="159"/>
      <c r="D104" s="147" t="s">
        <v>216</v>
      </c>
      <c r="E104" s="160" t="s">
        <v>3</v>
      </c>
      <c r="F104" s="161" t="s">
        <v>1369</v>
      </c>
      <c r="H104" s="162">
        <v>43</v>
      </c>
      <c r="I104" s="163"/>
      <c r="L104" s="159"/>
      <c r="M104" s="164"/>
      <c r="T104" s="165"/>
      <c r="AT104" s="160" t="s">
        <v>216</v>
      </c>
      <c r="AU104" s="160" t="s">
        <v>89</v>
      </c>
      <c r="AV104" s="13" t="s">
        <v>89</v>
      </c>
      <c r="AW104" s="13" t="s">
        <v>40</v>
      </c>
      <c r="AX104" s="13" t="s">
        <v>79</v>
      </c>
      <c r="AY104" s="160" t="s">
        <v>143</v>
      </c>
    </row>
    <row r="105" spans="2:65" s="12" customFormat="1" ht="11.25">
      <c r="B105" s="153"/>
      <c r="D105" s="147" t="s">
        <v>216</v>
      </c>
      <c r="E105" s="154" t="s">
        <v>3</v>
      </c>
      <c r="F105" s="155" t="s">
        <v>1370</v>
      </c>
      <c r="H105" s="154" t="s">
        <v>3</v>
      </c>
      <c r="I105" s="156"/>
      <c r="L105" s="153"/>
      <c r="M105" s="157"/>
      <c r="T105" s="158"/>
      <c r="AT105" s="154" t="s">
        <v>216</v>
      </c>
      <c r="AU105" s="154" t="s">
        <v>89</v>
      </c>
      <c r="AV105" s="12" t="s">
        <v>87</v>
      </c>
      <c r="AW105" s="12" t="s">
        <v>40</v>
      </c>
      <c r="AX105" s="12" t="s">
        <v>79</v>
      </c>
      <c r="AY105" s="154" t="s">
        <v>143</v>
      </c>
    </row>
    <row r="106" spans="2:65" s="13" customFormat="1" ht="11.25">
      <c r="B106" s="159"/>
      <c r="D106" s="147" t="s">
        <v>216</v>
      </c>
      <c r="E106" s="160" t="s">
        <v>3</v>
      </c>
      <c r="F106" s="161" t="s">
        <v>710</v>
      </c>
      <c r="H106" s="162">
        <v>2</v>
      </c>
      <c r="I106" s="163"/>
      <c r="L106" s="159"/>
      <c r="M106" s="164"/>
      <c r="T106" s="165"/>
      <c r="AT106" s="160" t="s">
        <v>216</v>
      </c>
      <c r="AU106" s="160" t="s">
        <v>89</v>
      </c>
      <c r="AV106" s="13" t="s">
        <v>89</v>
      </c>
      <c r="AW106" s="13" t="s">
        <v>40</v>
      </c>
      <c r="AX106" s="13" t="s">
        <v>79</v>
      </c>
      <c r="AY106" s="160" t="s">
        <v>143</v>
      </c>
    </row>
    <row r="107" spans="2:65" s="14" customFormat="1" ht="11.25">
      <c r="B107" s="166"/>
      <c r="D107" s="147" t="s">
        <v>216</v>
      </c>
      <c r="E107" s="167" t="s">
        <v>3</v>
      </c>
      <c r="F107" s="168" t="s">
        <v>219</v>
      </c>
      <c r="H107" s="169">
        <v>45</v>
      </c>
      <c r="I107" s="170"/>
      <c r="L107" s="166"/>
      <c r="M107" s="171"/>
      <c r="T107" s="172"/>
      <c r="AT107" s="167" t="s">
        <v>216</v>
      </c>
      <c r="AU107" s="167" t="s">
        <v>89</v>
      </c>
      <c r="AV107" s="14" t="s">
        <v>169</v>
      </c>
      <c r="AW107" s="14" t="s">
        <v>40</v>
      </c>
      <c r="AX107" s="14" t="s">
        <v>87</v>
      </c>
      <c r="AY107" s="167" t="s">
        <v>143</v>
      </c>
    </row>
    <row r="108" spans="2:65" s="1" customFormat="1" ht="24.2" customHeight="1">
      <c r="B108" s="129"/>
      <c r="C108" s="173" t="s">
        <v>182</v>
      </c>
      <c r="D108" s="173" t="s">
        <v>304</v>
      </c>
      <c r="E108" s="174" t="s">
        <v>1371</v>
      </c>
      <c r="F108" s="175" t="s">
        <v>1372</v>
      </c>
      <c r="G108" s="176" t="s">
        <v>478</v>
      </c>
      <c r="H108" s="177">
        <v>43</v>
      </c>
      <c r="I108" s="178"/>
      <c r="J108" s="179">
        <f>ROUND(I108*H108,2)</f>
        <v>0</v>
      </c>
      <c r="K108" s="175" t="s">
        <v>3</v>
      </c>
      <c r="L108" s="180"/>
      <c r="M108" s="181" t="s">
        <v>3</v>
      </c>
      <c r="N108" s="182" t="s">
        <v>50</v>
      </c>
      <c r="P108" s="139">
        <f>O108*H108</f>
        <v>0</v>
      </c>
      <c r="Q108" s="139">
        <v>6.9999999999999999E-4</v>
      </c>
      <c r="R108" s="139">
        <f>Q108*H108</f>
        <v>3.0099999999999998E-2</v>
      </c>
      <c r="S108" s="139">
        <v>0</v>
      </c>
      <c r="T108" s="140">
        <f>S108*H108</f>
        <v>0</v>
      </c>
      <c r="AR108" s="141" t="s">
        <v>884</v>
      </c>
      <c r="AT108" s="141" t="s">
        <v>304</v>
      </c>
      <c r="AU108" s="141" t="s">
        <v>89</v>
      </c>
      <c r="AY108" s="18" t="s">
        <v>143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8" t="s">
        <v>87</v>
      </c>
      <c r="BK108" s="142">
        <f>ROUND(I108*H108,2)</f>
        <v>0</v>
      </c>
      <c r="BL108" s="18" t="s">
        <v>313</v>
      </c>
      <c r="BM108" s="141" t="s">
        <v>1373</v>
      </c>
    </row>
    <row r="109" spans="2:65" s="1" customFormat="1" ht="175.5">
      <c r="B109" s="34"/>
      <c r="D109" s="147" t="s">
        <v>165</v>
      </c>
      <c r="F109" s="148" t="s">
        <v>1374</v>
      </c>
      <c r="I109" s="145"/>
      <c r="L109" s="34"/>
      <c r="M109" s="146"/>
      <c r="T109" s="55"/>
      <c r="AT109" s="18" t="s">
        <v>165</v>
      </c>
      <c r="AU109" s="18" t="s">
        <v>89</v>
      </c>
    </row>
    <row r="110" spans="2:65" s="1" customFormat="1" ht="24.2" customHeight="1">
      <c r="B110" s="129"/>
      <c r="C110" s="173" t="s">
        <v>189</v>
      </c>
      <c r="D110" s="173" t="s">
        <v>304</v>
      </c>
      <c r="E110" s="174" t="s">
        <v>1375</v>
      </c>
      <c r="F110" s="175" t="s">
        <v>1376</v>
      </c>
      <c r="G110" s="176" t="s">
        <v>478</v>
      </c>
      <c r="H110" s="177">
        <v>2</v>
      </c>
      <c r="I110" s="178"/>
      <c r="J110" s="179">
        <f>ROUND(I110*H110,2)</f>
        <v>0</v>
      </c>
      <c r="K110" s="175" t="s">
        <v>3</v>
      </c>
      <c r="L110" s="180"/>
      <c r="M110" s="181" t="s">
        <v>3</v>
      </c>
      <c r="N110" s="182" t="s">
        <v>50</v>
      </c>
      <c r="P110" s="139">
        <f>O110*H110</f>
        <v>0</v>
      </c>
      <c r="Q110" s="139">
        <v>6.9999999999999999E-4</v>
      </c>
      <c r="R110" s="139">
        <f>Q110*H110</f>
        <v>1.4E-3</v>
      </c>
      <c r="S110" s="139">
        <v>0</v>
      </c>
      <c r="T110" s="140">
        <f>S110*H110</f>
        <v>0</v>
      </c>
      <c r="AR110" s="141" t="s">
        <v>884</v>
      </c>
      <c r="AT110" s="141" t="s">
        <v>304</v>
      </c>
      <c r="AU110" s="141" t="s">
        <v>89</v>
      </c>
      <c r="AY110" s="18" t="s">
        <v>143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8" t="s">
        <v>87</v>
      </c>
      <c r="BK110" s="142">
        <f>ROUND(I110*H110,2)</f>
        <v>0</v>
      </c>
      <c r="BL110" s="18" t="s">
        <v>313</v>
      </c>
      <c r="BM110" s="141" t="s">
        <v>1377</v>
      </c>
    </row>
    <row r="111" spans="2:65" s="1" customFormat="1" ht="175.5">
      <c r="B111" s="34"/>
      <c r="D111" s="147" t="s">
        <v>165</v>
      </c>
      <c r="F111" s="148" t="s">
        <v>1374</v>
      </c>
      <c r="I111" s="145"/>
      <c r="L111" s="34"/>
      <c r="M111" s="146"/>
      <c r="T111" s="55"/>
      <c r="AT111" s="18" t="s">
        <v>165</v>
      </c>
      <c r="AU111" s="18" t="s">
        <v>89</v>
      </c>
    </row>
    <row r="112" spans="2:65" s="1" customFormat="1" ht="24.2" customHeight="1">
      <c r="B112" s="129"/>
      <c r="C112" s="130" t="s">
        <v>258</v>
      </c>
      <c r="D112" s="130" t="s">
        <v>146</v>
      </c>
      <c r="E112" s="131" t="s">
        <v>1378</v>
      </c>
      <c r="F112" s="132" t="s">
        <v>1379</v>
      </c>
      <c r="G112" s="133" t="s">
        <v>261</v>
      </c>
      <c r="H112" s="134">
        <v>9.6000000000000002E-2</v>
      </c>
      <c r="I112" s="135"/>
      <c r="J112" s="136">
        <f>ROUND(I112*H112,2)</f>
        <v>0</v>
      </c>
      <c r="K112" s="132" t="s">
        <v>150</v>
      </c>
      <c r="L112" s="34"/>
      <c r="M112" s="137" t="s">
        <v>3</v>
      </c>
      <c r="N112" s="138" t="s">
        <v>50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313</v>
      </c>
      <c r="AT112" s="141" t="s">
        <v>146</v>
      </c>
      <c r="AU112" s="141" t="s">
        <v>89</v>
      </c>
      <c r="AY112" s="18" t="s">
        <v>143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8" t="s">
        <v>87</v>
      </c>
      <c r="BK112" s="142">
        <f>ROUND(I112*H112,2)</f>
        <v>0</v>
      </c>
      <c r="BL112" s="18" t="s">
        <v>313</v>
      </c>
      <c r="BM112" s="141" t="s">
        <v>1380</v>
      </c>
    </row>
    <row r="113" spans="2:65" s="1" customFormat="1" ht="11.25">
      <c r="B113" s="34"/>
      <c r="D113" s="143" t="s">
        <v>153</v>
      </c>
      <c r="F113" s="144" t="s">
        <v>1381</v>
      </c>
      <c r="I113" s="145"/>
      <c r="L113" s="34"/>
      <c r="M113" s="146"/>
      <c r="T113" s="55"/>
      <c r="AT113" s="18" t="s">
        <v>153</v>
      </c>
      <c r="AU113" s="18" t="s">
        <v>89</v>
      </c>
    </row>
    <row r="114" spans="2:65" s="1" customFormat="1" ht="33" customHeight="1">
      <c r="B114" s="129"/>
      <c r="C114" s="130" t="s">
        <v>266</v>
      </c>
      <c r="D114" s="130" t="s">
        <v>146</v>
      </c>
      <c r="E114" s="131" t="s">
        <v>1382</v>
      </c>
      <c r="F114" s="132" t="s">
        <v>1383</v>
      </c>
      <c r="G114" s="133" t="s">
        <v>261</v>
      </c>
      <c r="H114" s="134">
        <v>9.6000000000000002E-2</v>
      </c>
      <c r="I114" s="135"/>
      <c r="J114" s="136">
        <f>ROUND(I114*H114,2)</f>
        <v>0</v>
      </c>
      <c r="K114" s="132" t="s">
        <v>150</v>
      </c>
      <c r="L114" s="34"/>
      <c r="M114" s="137" t="s">
        <v>3</v>
      </c>
      <c r="N114" s="138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313</v>
      </c>
      <c r="AT114" s="141" t="s">
        <v>146</v>
      </c>
      <c r="AU114" s="141" t="s">
        <v>89</v>
      </c>
      <c r="AY114" s="18" t="s">
        <v>143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8" t="s">
        <v>87</v>
      </c>
      <c r="BK114" s="142">
        <f>ROUND(I114*H114,2)</f>
        <v>0</v>
      </c>
      <c r="BL114" s="18" t="s">
        <v>313</v>
      </c>
      <c r="BM114" s="141" t="s">
        <v>1384</v>
      </c>
    </row>
    <row r="115" spans="2:65" s="1" customFormat="1" ht="11.25">
      <c r="B115" s="34"/>
      <c r="D115" s="143" t="s">
        <v>153</v>
      </c>
      <c r="F115" s="144" t="s">
        <v>1385</v>
      </c>
      <c r="I115" s="145"/>
      <c r="L115" s="34"/>
      <c r="M115" s="146"/>
      <c r="T115" s="55"/>
      <c r="AT115" s="18" t="s">
        <v>153</v>
      </c>
      <c r="AU115" s="18" t="s">
        <v>89</v>
      </c>
    </row>
    <row r="116" spans="2:65" s="11" customFormat="1" ht="25.9" customHeight="1">
      <c r="B116" s="117"/>
      <c r="D116" s="118" t="s">
        <v>78</v>
      </c>
      <c r="E116" s="119" t="s">
        <v>304</v>
      </c>
      <c r="F116" s="119" t="s">
        <v>1386</v>
      </c>
      <c r="I116" s="120"/>
      <c r="J116" s="121">
        <f>BK116</f>
        <v>0</v>
      </c>
      <c r="L116" s="117"/>
      <c r="M116" s="122"/>
      <c r="P116" s="123">
        <f>P117+P124</f>
        <v>0</v>
      </c>
      <c r="R116" s="123">
        <f>R117+R124</f>
        <v>0.54736999999999991</v>
      </c>
      <c r="T116" s="124">
        <f>T117+T124</f>
        <v>0.76800000000000002</v>
      </c>
      <c r="AR116" s="118" t="s">
        <v>161</v>
      </c>
      <c r="AT116" s="125" t="s">
        <v>78</v>
      </c>
      <c r="AU116" s="125" t="s">
        <v>79</v>
      </c>
      <c r="AY116" s="118" t="s">
        <v>143</v>
      </c>
      <c r="BK116" s="126">
        <f>BK117+BK124</f>
        <v>0</v>
      </c>
    </row>
    <row r="117" spans="2:65" s="11" customFormat="1" ht="22.9" customHeight="1">
      <c r="B117" s="117"/>
      <c r="D117" s="118" t="s">
        <v>78</v>
      </c>
      <c r="E117" s="127" t="s">
        <v>1387</v>
      </c>
      <c r="F117" s="127" t="s">
        <v>1388</v>
      </c>
      <c r="I117" s="120"/>
      <c r="J117" s="128">
        <f>BK117</f>
        <v>0</v>
      </c>
      <c r="L117" s="117"/>
      <c r="M117" s="122"/>
      <c r="P117" s="123">
        <f>SUM(P118:P123)</f>
        <v>0</v>
      </c>
      <c r="R117" s="123">
        <f>SUM(R118:R123)</f>
        <v>0</v>
      </c>
      <c r="T117" s="124">
        <f>SUM(T118:T123)</f>
        <v>0</v>
      </c>
      <c r="AR117" s="118" t="s">
        <v>161</v>
      </c>
      <c r="AT117" s="125" t="s">
        <v>78</v>
      </c>
      <c r="AU117" s="125" t="s">
        <v>87</v>
      </c>
      <c r="AY117" s="118" t="s">
        <v>143</v>
      </c>
      <c r="BK117" s="126">
        <f>SUM(BK118:BK123)</f>
        <v>0</v>
      </c>
    </row>
    <row r="118" spans="2:65" s="1" customFormat="1" ht="24.2" customHeight="1">
      <c r="B118" s="129"/>
      <c r="C118" s="130" t="s">
        <v>272</v>
      </c>
      <c r="D118" s="130" t="s">
        <v>146</v>
      </c>
      <c r="E118" s="131" t="s">
        <v>1389</v>
      </c>
      <c r="F118" s="132" t="s">
        <v>1390</v>
      </c>
      <c r="G118" s="133" t="s">
        <v>478</v>
      </c>
      <c r="H118" s="134">
        <v>1</v>
      </c>
      <c r="I118" s="135"/>
      <c r="J118" s="136">
        <f>ROUND(I118*H118,2)</f>
        <v>0</v>
      </c>
      <c r="K118" s="132" t="s">
        <v>150</v>
      </c>
      <c r="L118" s="34"/>
      <c r="M118" s="137" t="s">
        <v>3</v>
      </c>
      <c r="N118" s="138" t="s">
        <v>50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1112</v>
      </c>
      <c r="AT118" s="141" t="s">
        <v>146</v>
      </c>
      <c r="AU118" s="141" t="s">
        <v>89</v>
      </c>
      <c r="AY118" s="18" t="s">
        <v>143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8" t="s">
        <v>87</v>
      </c>
      <c r="BK118" s="142">
        <f>ROUND(I118*H118,2)</f>
        <v>0</v>
      </c>
      <c r="BL118" s="18" t="s">
        <v>1112</v>
      </c>
      <c r="BM118" s="141" t="s">
        <v>1391</v>
      </c>
    </row>
    <row r="119" spans="2:65" s="1" customFormat="1" ht="11.25">
      <c r="B119" s="34"/>
      <c r="D119" s="143" t="s">
        <v>153</v>
      </c>
      <c r="F119" s="144" t="s">
        <v>1392</v>
      </c>
      <c r="I119" s="145"/>
      <c r="L119" s="34"/>
      <c r="M119" s="146"/>
      <c r="T119" s="55"/>
      <c r="AT119" s="18" t="s">
        <v>153</v>
      </c>
      <c r="AU119" s="18" t="s">
        <v>89</v>
      </c>
    </row>
    <row r="120" spans="2:65" s="1" customFormat="1" ht="33" customHeight="1">
      <c r="B120" s="129"/>
      <c r="C120" s="130" t="s">
        <v>279</v>
      </c>
      <c r="D120" s="130" t="s">
        <v>146</v>
      </c>
      <c r="E120" s="131" t="s">
        <v>1393</v>
      </c>
      <c r="F120" s="132" t="s">
        <v>1394</v>
      </c>
      <c r="G120" s="133" t="s">
        <v>478</v>
      </c>
      <c r="H120" s="134">
        <v>1</v>
      </c>
      <c r="I120" s="135"/>
      <c r="J120" s="136">
        <f>ROUND(I120*H120,2)</f>
        <v>0</v>
      </c>
      <c r="K120" s="132" t="s">
        <v>3</v>
      </c>
      <c r="L120" s="34"/>
      <c r="M120" s="137" t="s">
        <v>3</v>
      </c>
      <c r="N120" s="138" t="s">
        <v>50</v>
      </c>
      <c r="P120" s="139">
        <f>O120*H120</f>
        <v>0</v>
      </c>
      <c r="Q120" s="139">
        <v>0</v>
      </c>
      <c r="R120" s="139">
        <f>Q120*H120</f>
        <v>0</v>
      </c>
      <c r="S120" s="139">
        <v>0</v>
      </c>
      <c r="T120" s="140">
        <f>S120*H120</f>
        <v>0</v>
      </c>
      <c r="AR120" s="141" t="s">
        <v>313</v>
      </c>
      <c r="AT120" s="141" t="s">
        <v>146</v>
      </c>
      <c r="AU120" s="141" t="s">
        <v>89</v>
      </c>
      <c r="AY120" s="18" t="s">
        <v>143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8" t="s">
        <v>87</v>
      </c>
      <c r="BK120" s="142">
        <f>ROUND(I120*H120,2)</f>
        <v>0</v>
      </c>
      <c r="BL120" s="18" t="s">
        <v>313</v>
      </c>
      <c r="BM120" s="141" t="s">
        <v>1395</v>
      </c>
    </row>
    <row r="121" spans="2:65" s="1" customFormat="1" ht="21.75" customHeight="1">
      <c r="B121" s="129"/>
      <c r="C121" s="130" t="s">
        <v>9</v>
      </c>
      <c r="D121" s="130" t="s">
        <v>146</v>
      </c>
      <c r="E121" s="131" t="s">
        <v>1396</v>
      </c>
      <c r="F121" s="132" t="s">
        <v>1397</v>
      </c>
      <c r="G121" s="133" t="s">
        <v>478</v>
      </c>
      <c r="H121" s="134">
        <v>1</v>
      </c>
      <c r="I121" s="135"/>
      <c r="J121" s="136">
        <f>ROUND(I121*H121,2)</f>
        <v>0</v>
      </c>
      <c r="K121" s="132" t="s">
        <v>3</v>
      </c>
      <c r="L121" s="34"/>
      <c r="M121" s="137" t="s">
        <v>3</v>
      </c>
      <c r="N121" s="138" t="s">
        <v>50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313</v>
      </c>
      <c r="AT121" s="141" t="s">
        <v>146</v>
      </c>
      <c r="AU121" s="141" t="s">
        <v>89</v>
      </c>
      <c r="AY121" s="18" t="s">
        <v>143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8" t="s">
        <v>87</v>
      </c>
      <c r="BK121" s="142">
        <f>ROUND(I121*H121,2)</f>
        <v>0</v>
      </c>
      <c r="BL121" s="18" t="s">
        <v>313</v>
      </c>
      <c r="BM121" s="141" t="s">
        <v>1398</v>
      </c>
    </row>
    <row r="122" spans="2:65" s="1" customFormat="1" ht="21.75" customHeight="1">
      <c r="B122" s="129"/>
      <c r="C122" s="130" t="s">
        <v>292</v>
      </c>
      <c r="D122" s="130" t="s">
        <v>146</v>
      </c>
      <c r="E122" s="131" t="s">
        <v>1399</v>
      </c>
      <c r="F122" s="132" t="s">
        <v>1400</v>
      </c>
      <c r="G122" s="133" t="s">
        <v>478</v>
      </c>
      <c r="H122" s="134">
        <v>1</v>
      </c>
      <c r="I122" s="135"/>
      <c r="J122" s="136">
        <f>ROUND(I122*H122,2)</f>
        <v>0</v>
      </c>
      <c r="K122" s="132" t="s">
        <v>3</v>
      </c>
      <c r="L122" s="34"/>
      <c r="M122" s="137" t="s">
        <v>3</v>
      </c>
      <c r="N122" s="138" t="s">
        <v>50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313</v>
      </c>
      <c r="AT122" s="141" t="s">
        <v>146</v>
      </c>
      <c r="AU122" s="141" t="s">
        <v>89</v>
      </c>
      <c r="AY122" s="18" t="s">
        <v>143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8" t="s">
        <v>87</v>
      </c>
      <c r="BK122" s="142">
        <f>ROUND(I122*H122,2)</f>
        <v>0</v>
      </c>
      <c r="BL122" s="18" t="s">
        <v>313</v>
      </c>
      <c r="BM122" s="141" t="s">
        <v>1401</v>
      </c>
    </row>
    <row r="123" spans="2:65" s="1" customFormat="1" ht="16.5" customHeight="1">
      <c r="B123" s="129"/>
      <c r="C123" s="130" t="s">
        <v>297</v>
      </c>
      <c r="D123" s="130" t="s">
        <v>146</v>
      </c>
      <c r="E123" s="131" t="s">
        <v>1402</v>
      </c>
      <c r="F123" s="132" t="s">
        <v>1403</v>
      </c>
      <c r="G123" s="133" t="s">
        <v>478</v>
      </c>
      <c r="H123" s="134">
        <v>1</v>
      </c>
      <c r="I123" s="135"/>
      <c r="J123" s="136">
        <f>ROUND(I123*H123,2)</f>
        <v>0</v>
      </c>
      <c r="K123" s="132" t="s">
        <v>3</v>
      </c>
      <c r="L123" s="34"/>
      <c r="M123" s="137" t="s">
        <v>3</v>
      </c>
      <c r="N123" s="138" t="s">
        <v>50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313</v>
      </c>
      <c r="AT123" s="141" t="s">
        <v>146</v>
      </c>
      <c r="AU123" s="141" t="s">
        <v>89</v>
      </c>
      <c r="AY123" s="18" t="s">
        <v>143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8" t="s">
        <v>87</v>
      </c>
      <c r="BK123" s="142">
        <f>ROUND(I123*H123,2)</f>
        <v>0</v>
      </c>
      <c r="BL123" s="18" t="s">
        <v>313</v>
      </c>
      <c r="BM123" s="141" t="s">
        <v>1404</v>
      </c>
    </row>
    <row r="124" spans="2:65" s="11" customFormat="1" ht="22.9" customHeight="1">
      <c r="B124" s="117"/>
      <c r="D124" s="118" t="s">
        <v>78</v>
      </c>
      <c r="E124" s="127" t="s">
        <v>1405</v>
      </c>
      <c r="F124" s="127" t="s">
        <v>1406</v>
      </c>
      <c r="I124" s="120"/>
      <c r="J124" s="128">
        <f>BK124</f>
        <v>0</v>
      </c>
      <c r="L124" s="117"/>
      <c r="M124" s="122"/>
      <c r="P124" s="123">
        <f>SUM(P125:P173)</f>
        <v>0</v>
      </c>
      <c r="R124" s="123">
        <f>SUM(R125:R173)</f>
        <v>0.54736999999999991</v>
      </c>
      <c r="T124" s="124">
        <f>SUM(T125:T173)</f>
        <v>0.76800000000000002</v>
      </c>
      <c r="AR124" s="118" t="s">
        <v>161</v>
      </c>
      <c r="AT124" s="125" t="s">
        <v>78</v>
      </c>
      <c r="AU124" s="125" t="s">
        <v>87</v>
      </c>
      <c r="AY124" s="118" t="s">
        <v>143</v>
      </c>
      <c r="BK124" s="126">
        <f>SUM(BK125:BK173)</f>
        <v>0</v>
      </c>
    </row>
    <row r="125" spans="2:65" s="1" customFormat="1" ht="16.5" customHeight="1">
      <c r="B125" s="129"/>
      <c r="C125" s="130" t="s">
        <v>303</v>
      </c>
      <c r="D125" s="130" t="s">
        <v>146</v>
      </c>
      <c r="E125" s="131" t="s">
        <v>1407</v>
      </c>
      <c r="F125" s="132" t="s">
        <v>1408</v>
      </c>
      <c r="G125" s="133" t="s">
        <v>1409</v>
      </c>
      <c r="H125" s="134">
        <v>0.28999999999999998</v>
      </c>
      <c r="I125" s="135"/>
      <c r="J125" s="136">
        <f>ROUND(I125*H125,2)</f>
        <v>0</v>
      </c>
      <c r="K125" s="132" t="s">
        <v>150</v>
      </c>
      <c r="L125" s="34"/>
      <c r="M125" s="137" t="s">
        <v>3</v>
      </c>
      <c r="N125" s="138" t="s">
        <v>50</v>
      </c>
      <c r="P125" s="139">
        <f>O125*H125</f>
        <v>0</v>
      </c>
      <c r="Q125" s="139">
        <v>8.8000000000000005E-3</v>
      </c>
      <c r="R125" s="139">
        <f>Q125*H125</f>
        <v>2.552E-3</v>
      </c>
      <c r="S125" s="139">
        <v>0</v>
      </c>
      <c r="T125" s="140">
        <f>S125*H125</f>
        <v>0</v>
      </c>
      <c r="AR125" s="141" t="s">
        <v>1112</v>
      </c>
      <c r="AT125" s="141" t="s">
        <v>146</v>
      </c>
      <c r="AU125" s="141" t="s">
        <v>89</v>
      </c>
      <c r="AY125" s="18" t="s">
        <v>143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8" t="s">
        <v>87</v>
      </c>
      <c r="BK125" s="142">
        <f>ROUND(I125*H125,2)</f>
        <v>0</v>
      </c>
      <c r="BL125" s="18" t="s">
        <v>1112</v>
      </c>
      <c r="BM125" s="141" t="s">
        <v>1410</v>
      </c>
    </row>
    <row r="126" spans="2:65" s="1" customFormat="1" ht="11.25">
      <c r="B126" s="34"/>
      <c r="D126" s="143" t="s">
        <v>153</v>
      </c>
      <c r="F126" s="144" t="s">
        <v>1411</v>
      </c>
      <c r="I126" s="145"/>
      <c r="L126" s="34"/>
      <c r="M126" s="146"/>
      <c r="T126" s="55"/>
      <c r="AT126" s="18" t="s">
        <v>153</v>
      </c>
      <c r="AU126" s="18" t="s">
        <v>89</v>
      </c>
    </row>
    <row r="127" spans="2:65" s="13" customFormat="1" ht="11.25">
      <c r="B127" s="159"/>
      <c r="D127" s="147" t="s">
        <v>216</v>
      </c>
      <c r="E127" s="160" t="s">
        <v>3</v>
      </c>
      <c r="F127" s="161" t="s">
        <v>1412</v>
      </c>
      <c r="H127" s="162">
        <v>0.28999999999999998</v>
      </c>
      <c r="I127" s="163"/>
      <c r="L127" s="159"/>
      <c r="M127" s="164"/>
      <c r="T127" s="165"/>
      <c r="AT127" s="160" t="s">
        <v>216</v>
      </c>
      <c r="AU127" s="160" t="s">
        <v>89</v>
      </c>
      <c r="AV127" s="13" t="s">
        <v>89</v>
      </c>
      <c r="AW127" s="13" t="s">
        <v>40</v>
      </c>
      <c r="AX127" s="13" t="s">
        <v>87</v>
      </c>
      <c r="AY127" s="160" t="s">
        <v>143</v>
      </c>
    </row>
    <row r="128" spans="2:65" s="1" customFormat="1" ht="37.9" customHeight="1">
      <c r="B128" s="129"/>
      <c r="C128" s="130" t="s">
        <v>313</v>
      </c>
      <c r="D128" s="130" t="s">
        <v>146</v>
      </c>
      <c r="E128" s="131" t="s">
        <v>1413</v>
      </c>
      <c r="F128" s="132" t="s">
        <v>1414</v>
      </c>
      <c r="G128" s="133" t="s">
        <v>316</v>
      </c>
      <c r="H128" s="134">
        <v>40</v>
      </c>
      <c r="I128" s="135"/>
      <c r="J128" s="136">
        <f>ROUND(I128*H128,2)</f>
        <v>0</v>
      </c>
      <c r="K128" s="132" t="s">
        <v>150</v>
      </c>
      <c r="L128" s="34"/>
      <c r="M128" s="137" t="s">
        <v>3</v>
      </c>
      <c r="N128" s="138" t="s">
        <v>50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1112</v>
      </c>
      <c r="AT128" s="141" t="s">
        <v>146</v>
      </c>
      <c r="AU128" s="141" t="s">
        <v>89</v>
      </c>
      <c r="AY128" s="18" t="s">
        <v>143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8" t="s">
        <v>87</v>
      </c>
      <c r="BK128" s="142">
        <f>ROUND(I128*H128,2)</f>
        <v>0</v>
      </c>
      <c r="BL128" s="18" t="s">
        <v>1112</v>
      </c>
      <c r="BM128" s="141" t="s">
        <v>1415</v>
      </c>
    </row>
    <row r="129" spans="2:65" s="1" customFormat="1" ht="11.25">
      <c r="B129" s="34"/>
      <c r="D129" s="143" t="s">
        <v>153</v>
      </c>
      <c r="F129" s="144" t="s">
        <v>1416</v>
      </c>
      <c r="I129" s="145"/>
      <c r="L129" s="34"/>
      <c r="M129" s="146"/>
      <c r="T129" s="55"/>
      <c r="AT129" s="18" t="s">
        <v>153</v>
      </c>
      <c r="AU129" s="18" t="s">
        <v>89</v>
      </c>
    </row>
    <row r="130" spans="2:65" s="12" customFormat="1" ht="11.25">
      <c r="B130" s="153"/>
      <c r="D130" s="147" t="s">
        <v>216</v>
      </c>
      <c r="E130" s="154" t="s">
        <v>3</v>
      </c>
      <c r="F130" s="155" t="s">
        <v>1417</v>
      </c>
      <c r="H130" s="154" t="s">
        <v>3</v>
      </c>
      <c r="I130" s="156"/>
      <c r="L130" s="153"/>
      <c r="M130" s="157"/>
      <c r="T130" s="158"/>
      <c r="AT130" s="154" t="s">
        <v>216</v>
      </c>
      <c r="AU130" s="154" t="s">
        <v>89</v>
      </c>
      <c r="AV130" s="12" t="s">
        <v>87</v>
      </c>
      <c r="AW130" s="12" t="s">
        <v>40</v>
      </c>
      <c r="AX130" s="12" t="s">
        <v>79</v>
      </c>
      <c r="AY130" s="154" t="s">
        <v>143</v>
      </c>
    </row>
    <row r="131" spans="2:65" s="13" customFormat="1" ht="11.25">
      <c r="B131" s="159"/>
      <c r="D131" s="147" t="s">
        <v>216</v>
      </c>
      <c r="E131" s="160" t="s">
        <v>3</v>
      </c>
      <c r="F131" s="161" t="s">
        <v>1418</v>
      </c>
      <c r="H131" s="162">
        <v>40</v>
      </c>
      <c r="I131" s="163"/>
      <c r="L131" s="159"/>
      <c r="M131" s="164"/>
      <c r="T131" s="165"/>
      <c r="AT131" s="160" t="s">
        <v>216</v>
      </c>
      <c r="AU131" s="160" t="s">
        <v>89</v>
      </c>
      <c r="AV131" s="13" t="s">
        <v>89</v>
      </c>
      <c r="AW131" s="13" t="s">
        <v>40</v>
      </c>
      <c r="AX131" s="13" t="s">
        <v>79</v>
      </c>
      <c r="AY131" s="160" t="s">
        <v>143</v>
      </c>
    </row>
    <row r="132" spans="2:65" s="14" customFormat="1" ht="11.25">
      <c r="B132" s="166"/>
      <c r="D132" s="147" t="s">
        <v>216</v>
      </c>
      <c r="E132" s="167" t="s">
        <v>3</v>
      </c>
      <c r="F132" s="168" t="s">
        <v>219</v>
      </c>
      <c r="H132" s="169">
        <v>40</v>
      </c>
      <c r="I132" s="170"/>
      <c r="L132" s="166"/>
      <c r="M132" s="171"/>
      <c r="T132" s="172"/>
      <c r="AT132" s="167" t="s">
        <v>216</v>
      </c>
      <c r="AU132" s="167" t="s">
        <v>89</v>
      </c>
      <c r="AV132" s="14" t="s">
        <v>169</v>
      </c>
      <c r="AW132" s="14" t="s">
        <v>40</v>
      </c>
      <c r="AX132" s="14" t="s">
        <v>87</v>
      </c>
      <c r="AY132" s="167" t="s">
        <v>143</v>
      </c>
    </row>
    <row r="133" spans="2:65" s="1" customFormat="1" ht="37.9" customHeight="1">
      <c r="B133" s="129"/>
      <c r="C133" s="130" t="s">
        <v>323</v>
      </c>
      <c r="D133" s="130" t="s">
        <v>146</v>
      </c>
      <c r="E133" s="131" t="s">
        <v>1419</v>
      </c>
      <c r="F133" s="132" t="s">
        <v>1420</v>
      </c>
      <c r="G133" s="133" t="s">
        <v>316</v>
      </c>
      <c r="H133" s="134">
        <v>250</v>
      </c>
      <c r="I133" s="135"/>
      <c r="J133" s="136">
        <f>ROUND(I133*H133,2)</f>
        <v>0</v>
      </c>
      <c r="K133" s="132" t="s">
        <v>150</v>
      </c>
      <c r="L133" s="34"/>
      <c r="M133" s="137" t="s">
        <v>3</v>
      </c>
      <c r="N133" s="138" t="s">
        <v>50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1112</v>
      </c>
      <c r="AT133" s="141" t="s">
        <v>146</v>
      </c>
      <c r="AU133" s="141" t="s">
        <v>89</v>
      </c>
      <c r="AY133" s="18" t="s">
        <v>143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8" t="s">
        <v>87</v>
      </c>
      <c r="BK133" s="142">
        <f>ROUND(I133*H133,2)</f>
        <v>0</v>
      </c>
      <c r="BL133" s="18" t="s">
        <v>1112</v>
      </c>
      <c r="BM133" s="141" t="s">
        <v>1421</v>
      </c>
    </row>
    <row r="134" spans="2:65" s="1" customFormat="1" ht="11.25">
      <c r="B134" s="34"/>
      <c r="D134" s="143" t="s">
        <v>153</v>
      </c>
      <c r="F134" s="144" t="s">
        <v>1422</v>
      </c>
      <c r="I134" s="145"/>
      <c r="L134" s="34"/>
      <c r="M134" s="146"/>
      <c r="T134" s="55"/>
      <c r="AT134" s="18" t="s">
        <v>153</v>
      </c>
      <c r="AU134" s="18" t="s">
        <v>89</v>
      </c>
    </row>
    <row r="135" spans="2:65" s="12" customFormat="1" ht="11.25">
      <c r="B135" s="153"/>
      <c r="D135" s="147" t="s">
        <v>216</v>
      </c>
      <c r="E135" s="154" t="s">
        <v>3</v>
      </c>
      <c r="F135" s="155" t="s">
        <v>1423</v>
      </c>
      <c r="H135" s="154" t="s">
        <v>3</v>
      </c>
      <c r="I135" s="156"/>
      <c r="L135" s="153"/>
      <c r="M135" s="157"/>
      <c r="T135" s="158"/>
      <c r="AT135" s="154" t="s">
        <v>216</v>
      </c>
      <c r="AU135" s="154" t="s">
        <v>89</v>
      </c>
      <c r="AV135" s="12" t="s">
        <v>87</v>
      </c>
      <c r="AW135" s="12" t="s">
        <v>40</v>
      </c>
      <c r="AX135" s="12" t="s">
        <v>79</v>
      </c>
      <c r="AY135" s="154" t="s">
        <v>143</v>
      </c>
    </row>
    <row r="136" spans="2:65" s="13" customFormat="1" ht="11.25">
      <c r="B136" s="159"/>
      <c r="D136" s="147" t="s">
        <v>216</v>
      </c>
      <c r="E136" s="160" t="s">
        <v>3</v>
      </c>
      <c r="F136" s="161" t="s">
        <v>1424</v>
      </c>
      <c r="H136" s="162">
        <v>290</v>
      </c>
      <c r="I136" s="163"/>
      <c r="L136" s="159"/>
      <c r="M136" s="164"/>
      <c r="T136" s="165"/>
      <c r="AT136" s="160" t="s">
        <v>216</v>
      </c>
      <c r="AU136" s="160" t="s">
        <v>89</v>
      </c>
      <c r="AV136" s="13" t="s">
        <v>89</v>
      </c>
      <c r="AW136" s="13" t="s">
        <v>40</v>
      </c>
      <c r="AX136" s="13" t="s">
        <v>79</v>
      </c>
      <c r="AY136" s="160" t="s">
        <v>143</v>
      </c>
    </row>
    <row r="137" spans="2:65" s="12" customFormat="1" ht="11.25">
      <c r="B137" s="153"/>
      <c r="D137" s="147" t="s">
        <v>216</v>
      </c>
      <c r="E137" s="154" t="s">
        <v>3</v>
      </c>
      <c r="F137" s="155" t="s">
        <v>1425</v>
      </c>
      <c r="H137" s="154" t="s">
        <v>3</v>
      </c>
      <c r="I137" s="156"/>
      <c r="L137" s="153"/>
      <c r="M137" s="157"/>
      <c r="T137" s="158"/>
      <c r="AT137" s="154" t="s">
        <v>216</v>
      </c>
      <c r="AU137" s="154" t="s">
        <v>89</v>
      </c>
      <c r="AV137" s="12" t="s">
        <v>87</v>
      </c>
      <c r="AW137" s="12" t="s">
        <v>40</v>
      </c>
      <c r="AX137" s="12" t="s">
        <v>79</v>
      </c>
      <c r="AY137" s="154" t="s">
        <v>143</v>
      </c>
    </row>
    <row r="138" spans="2:65" s="13" customFormat="1" ht="11.25">
      <c r="B138" s="159"/>
      <c r="D138" s="147" t="s">
        <v>216</v>
      </c>
      <c r="E138" s="160" t="s">
        <v>3</v>
      </c>
      <c r="F138" s="161" t="s">
        <v>1426</v>
      </c>
      <c r="H138" s="162">
        <v>-40</v>
      </c>
      <c r="I138" s="163"/>
      <c r="L138" s="159"/>
      <c r="M138" s="164"/>
      <c r="T138" s="165"/>
      <c r="AT138" s="160" t="s">
        <v>216</v>
      </c>
      <c r="AU138" s="160" t="s">
        <v>89</v>
      </c>
      <c r="AV138" s="13" t="s">
        <v>89</v>
      </c>
      <c r="AW138" s="13" t="s">
        <v>40</v>
      </c>
      <c r="AX138" s="13" t="s">
        <v>79</v>
      </c>
      <c r="AY138" s="160" t="s">
        <v>143</v>
      </c>
    </row>
    <row r="139" spans="2:65" s="14" customFormat="1" ht="11.25">
      <c r="B139" s="166"/>
      <c r="D139" s="147" t="s">
        <v>216</v>
      </c>
      <c r="E139" s="167" t="s">
        <v>3</v>
      </c>
      <c r="F139" s="168" t="s">
        <v>219</v>
      </c>
      <c r="H139" s="169">
        <v>250</v>
      </c>
      <c r="I139" s="170"/>
      <c r="L139" s="166"/>
      <c r="M139" s="171"/>
      <c r="T139" s="172"/>
      <c r="AT139" s="167" t="s">
        <v>216</v>
      </c>
      <c r="AU139" s="167" t="s">
        <v>89</v>
      </c>
      <c r="AV139" s="14" t="s">
        <v>169</v>
      </c>
      <c r="AW139" s="14" t="s">
        <v>40</v>
      </c>
      <c r="AX139" s="14" t="s">
        <v>87</v>
      </c>
      <c r="AY139" s="167" t="s">
        <v>143</v>
      </c>
    </row>
    <row r="140" spans="2:65" s="1" customFormat="1" ht="37.9" customHeight="1">
      <c r="B140" s="129"/>
      <c r="C140" s="130" t="s">
        <v>326</v>
      </c>
      <c r="D140" s="130" t="s">
        <v>146</v>
      </c>
      <c r="E140" s="131" t="s">
        <v>1427</v>
      </c>
      <c r="F140" s="132" t="s">
        <v>1428</v>
      </c>
      <c r="G140" s="133" t="s">
        <v>316</v>
      </c>
      <c r="H140" s="134">
        <v>290</v>
      </c>
      <c r="I140" s="135"/>
      <c r="J140" s="136">
        <f>ROUND(I140*H140,2)</f>
        <v>0</v>
      </c>
      <c r="K140" s="132" t="s">
        <v>150</v>
      </c>
      <c r="L140" s="34"/>
      <c r="M140" s="137" t="s">
        <v>3</v>
      </c>
      <c r="N140" s="138" t="s">
        <v>50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1112</v>
      </c>
      <c r="AT140" s="141" t="s">
        <v>146</v>
      </c>
      <c r="AU140" s="141" t="s">
        <v>89</v>
      </c>
      <c r="AY140" s="18" t="s">
        <v>143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8" t="s">
        <v>87</v>
      </c>
      <c r="BK140" s="142">
        <f>ROUND(I140*H140,2)</f>
        <v>0</v>
      </c>
      <c r="BL140" s="18" t="s">
        <v>1112</v>
      </c>
      <c r="BM140" s="141" t="s">
        <v>1429</v>
      </c>
    </row>
    <row r="141" spans="2:65" s="1" customFormat="1" ht="11.25">
      <c r="B141" s="34"/>
      <c r="D141" s="143" t="s">
        <v>153</v>
      </c>
      <c r="F141" s="144" t="s">
        <v>1430</v>
      </c>
      <c r="I141" s="145"/>
      <c r="L141" s="34"/>
      <c r="M141" s="146"/>
      <c r="T141" s="55"/>
      <c r="AT141" s="18" t="s">
        <v>153</v>
      </c>
      <c r="AU141" s="18" t="s">
        <v>89</v>
      </c>
    </row>
    <row r="142" spans="2:65" s="13" customFormat="1" ht="11.25">
      <c r="B142" s="159"/>
      <c r="D142" s="147" t="s">
        <v>216</v>
      </c>
      <c r="E142" s="160" t="s">
        <v>3</v>
      </c>
      <c r="F142" s="161" t="s">
        <v>1424</v>
      </c>
      <c r="H142" s="162">
        <v>290</v>
      </c>
      <c r="I142" s="163"/>
      <c r="L142" s="159"/>
      <c r="M142" s="164"/>
      <c r="T142" s="165"/>
      <c r="AT142" s="160" t="s">
        <v>216</v>
      </c>
      <c r="AU142" s="160" t="s">
        <v>89</v>
      </c>
      <c r="AV142" s="13" t="s">
        <v>89</v>
      </c>
      <c r="AW142" s="13" t="s">
        <v>40</v>
      </c>
      <c r="AX142" s="13" t="s">
        <v>87</v>
      </c>
      <c r="AY142" s="160" t="s">
        <v>143</v>
      </c>
    </row>
    <row r="143" spans="2:65" s="1" customFormat="1" ht="16.5" customHeight="1">
      <c r="B143" s="129"/>
      <c r="C143" s="130" t="s">
        <v>333</v>
      </c>
      <c r="D143" s="130" t="s">
        <v>146</v>
      </c>
      <c r="E143" s="131" t="s">
        <v>1431</v>
      </c>
      <c r="F143" s="132" t="s">
        <v>1432</v>
      </c>
      <c r="G143" s="133" t="s">
        <v>196</v>
      </c>
      <c r="H143" s="134">
        <v>17.399999999999999</v>
      </c>
      <c r="I143" s="135"/>
      <c r="J143" s="136">
        <f>ROUND(I143*H143,2)</f>
        <v>0</v>
      </c>
      <c r="K143" s="132" t="s">
        <v>150</v>
      </c>
      <c r="L143" s="34"/>
      <c r="M143" s="137" t="s">
        <v>3</v>
      </c>
      <c r="N143" s="138" t="s">
        <v>50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1112</v>
      </c>
      <c r="AT143" s="141" t="s">
        <v>146</v>
      </c>
      <c r="AU143" s="141" t="s">
        <v>89</v>
      </c>
      <c r="AY143" s="18" t="s">
        <v>143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8" t="s">
        <v>87</v>
      </c>
      <c r="BK143" s="142">
        <f>ROUND(I143*H143,2)</f>
        <v>0</v>
      </c>
      <c r="BL143" s="18" t="s">
        <v>1112</v>
      </c>
      <c r="BM143" s="141" t="s">
        <v>1433</v>
      </c>
    </row>
    <row r="144" spans="2:65" s="1" customFormat="1" ht="11.25">
      <c r="B144" s="34"/>
      <c r="D144" s="143" t="s">
        <v>153</v>
      </c>
      <c r="F144" s="144" t="s">
        <v>1434</v>
      </c>
      <c r="I144" s="145"/>
      <c r="L144" s="34"/>
      <c r="M144" s="146"/>
      <c r="T144" s="55"/>
      <c r="AT144" s="18" t="s">
        <v>153</v>
      </c>
      <c r="AU144" s="18" t="s">
        <v>89</v>
      </c>
    </row>
    <row r="145" spans="2:65" s="12" customFormat="1" ht="11.25">
      <c r="B145" s="153"/>
      <c r="D145" s="147" t="s">
        <v>216</v>
      </c>
      <c r="E145" s="154" t="s">
        <v>3</v>
      </c>
      <c r="F145" s="155" t="s">
        <v>1435</v>
      </c>
      <c r="H145" s="154" t="s">
        <v>3</v>
      </c>
      <c r="I145" s="156"/>
      <c r="L145" s="153"/>
      <c r="M145" s="157"/>
      <c r="T145" s="158"/>
      <c r="AT145" s="154" t="s">
        <v>216</v>
      </c>
      <c r="AU145" s="154" t="s">
        <v>89</v>
      </c>
      <c r="AV145" s="12" t="s">
        <v>87</v>
      </c>
      <c r="AW145" s="12" t="s">
        <v>40</v>
      </c>
      <c r="AX145" s="12" t="s">
        <v>79</v>
      </c>
      <c r="AY145" s="154" t="s">
        <v>143</v>
      </c>
    </row>
    <row r="146" spans="2:65" s="13" customFormat="1" ht="11.25">
      <c r="B146" s="159"/>
      <c r="D146" s="147" t="s">
        <v>216</v>
      </c>
      <c r="E146" s="160" t="s">
        <v>3</v>
      </c>
      <c r="F146" s="161" t="s">
        <v>1436</v>
      </c>
      <c r="H146" s="162">
        <v>17.399999999999999</v>
      </c>
      <c r="I146" s="163"/>
      <c r="L146" s="159"/>
      <c r="M146" s="164"/>
      <c r="T146" s="165"/>
      <c r="AT146" s="160" t="s">
        <v>216</v>
      </c>
      <c r="AU146" s="160" t="s">
        <v>89</v>
      </c>
      <c r="AV146" s="13" t="s">
        <v>89</v>
      </c>
      <c r="AW146" s="13" t="s">
        <v>40</v>
      </c>
      <c r="AX146" s="13" t="s">
        <v>79</v>
      </c>
      <c r="AY146" s="160" t="s">
        <v>143</v>
      </c>
    </row>
    <row r="147" spans="2:65" s="14" customFormat="1" ht="11.25">
      <c r="B147" s="166"/>
      <c r="D147" s="147" t="s">
        <v>216</v>
      </c>
      <c r="E147" s="167" t="s">
        <v>3</v>
      </c>
      <c r="F147" s="168" t="s">
        <v>219</v>
      </c>
      <c r="H147" s="169">
        <v>17.399999999999999</v>
      </c>
      <c r="I147" s="170"/>
      <c r="L147" s="166"/>
      <c r="M147" s="171"/>
      <c r="T147" s="172"/>
      <c r="AT147" s="167" t="s">
        <v>216</v>
      </c>
      <c r="AU147" s="167" t="s">
        <v>89</v>
      </c>
      <c r="AV147" s="14" t="s">
        <v>169</v>
      </c>
      <c r="AW147" s="14" t="s">
        <v>40</v>
      </c>
      <c r="AX147" s="14" t="s">
        <v>87</v>
      </c>
      <c r="AY147" s="167" t="s">
        <v>143</v>
      </c>
    </row>
    <row r="148" spans="2:65" s="1" customFormat="1" ht="33" customHeight="1">
      <c r="B148" s="129"/>
      <c r="C148" s="130" t="s">
        <v>338</v>
      </c>
      <c r="D148" s="130" t="s">
        <v>146</v>
      </c>
      <c r="E148" s="131" t="s">
        <v>1437</v>
      </c>
      <c r="F148" s="132" t="s">
        <v>1438</v>
      </c>
      <c r="G148" s="133" t="s">
        <v>316</v>
      </c>
      <c r="H148" s="134">
        <v>290</v>
      </c>
      <c r="I148" s="135"/>
      <c r="J148" s="136">
        <f>ROUND(I148*H148,2)</f>
        <v>0</v>
      </c>
      <c r="K148" s="132" t="s">
        <v>150</v>
      </c>
      <c r="L148" s="34"/>
      <c r="M148" s="137" t="s">
        <v>3</v>
      </c>
      <c r="N148" s="138" t="s">
        <v>50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1112</v>
      </c>
      <c r="AT148" s="141" t="s">
        <v>146</v>
      </c>
      <c r="AU148" s="141" t="s">
        <v>89</v>
      </c>
      <c r="AY148" s="18" t="s">
        <v>143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8" t="s">
        <v>87</v>
      </c>
      <c r="BK148" s="142">
        <f>ROUND(I148*H148,2)</f>
        <v>0</v>
      </c>
      <c r="BL148" s="18" t="s">
        <v>1112</v>
      </c>
      <c r="BM148" s="141" t="s">
        <v>1439</v>
      </c>
    </row>
    <row r="149" spans="2:65" s="1" customFormat="1" ht="11.25">
      <c r="B149" s="34"/>
      <c r="D149" s="143" t="s">
        <v>153</v>
      </c>
      <c r="F149" s="144" t="s">
        <v>1440</v>
      </c>
      <c r="I149" s="145"/>
      <c r="L149" s="34"/>
      <c r="M149" s="146"/>
      <c r="T149" s="55"/>
      <c r="AT149" s="18" t="s">
        <v>153</v>
      </c>
      <c r="AU149" s="18" t="s">
        <v>89</v>
      </c>
    </row>
    <row r="150" spans="2:65" s="1" customFormat="1" ht="19.5">
      <c r="B150" s="34"/>
      <c r="D150" s="147" t="s">
        <v>165</v>
      </c>
      <c r="F150" s="148" t="s">
        <v>1441</v>
      </c>
      <c r="I150" s="145"/>
      <c r="L150" s="34"/>
      <c r="M150" s="146"/>
      <c r="T150" s="55"/>
      <c r="AT150" s="18" t="s">
        <v>165</v>
      </c>
      <c r="AU150" s="18" t="s">
        <v>89</v>
      </c>
    </row>
    <row r="151" spans="2:65" s="13" customFormat="1" ht="11.25">
      <c r="B151" s="159"/>
      <c r="D151" s="147" t="s">
        <v>216</v>
      </c>
      <c r="E151" s="160" t="s">
        <v>3</v>
      </c>
      <c r="F151" s="161" t="s">
        <v>1442</v>
      </c>
      <c r="H151" s="162">
        <v>290</v>
      </c>
      <c r="I151" s="163"/>
      <c r="L151" s="159"/>
      <c r="M151" s="164"/>
      <c r="T151" s="165"/>
      <c r="AT151" s="160" t="s">
        <v>216</v>
      </c>
      <c r="AU151" s="160" t="s">
        <v>89</v>
      </c>
      <c r="AV151" s="13" t="s">
        <v>89</v>
      </c>
      <c r="AW151" s="13" t="s">
        <v>40</v>
      </c>
      <c r="AX151" s="13" t="s">
        <v>87</v>
      </c>
      <c r="AY151" s="160" t="s">
        <v>143</v>
      </c>
    </row>
    <row r="152" spans="2:65" s="1" customFormat="1" ht="24.2" customHeight="1">
      <c r="B152" s="129"/>
      <c r="C152" s="130" t="s">
        <v>8</v>
      </c>
      <c r="D152" s="130" t="s">
        <v>146</v>
      </c>
      <c r="E152" s="131" t="s">
        <v>1443</v>
      </c>
      <c r="F152" s="132" t="s">
        <v>1444</v>
      </c>
      <c r="G152" s="133" t="s">
        <v>316</v>
      </c>
      <c r="H152" s="134">
        <v>290</v>
      </c>
      <c r="I152" s="135"/>
      <c r="J152" s="136">
        <f>ROUND(I152*H152,2)</f>
        <v>0</v>
      </c>
      <c r="K152" s="132" t="s">
        <v>150</v>
      </c>
      <c r="L152" s="34"/>
      <c r="M152" s="137" t="s">
        <v>3</v>
      </c>
      <c r="N152" s="138" t="s">
        <v>50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1112</v>
      </c>
      <c r="AT152" s="141" t="s">
        <v>146</v>
      </c>
      <c r="AU152" s="141" t="s">
        <v>89</v>
      </c>
      <c r="AY152" s="18" t="s">
        <v>143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8" t="s">
        <v>87</v>
      </c>
      <c r="BK152" s="142">
        <f>ROUND(I152*H152,2)</f>
        <v>0</v>
      </c>
      <c r="BL152" s="18" t="s">
        <v>1112</v>
      </c>
      <c r="BM152" s="141" t="s">
        <v>1445</v>
      </c>
    </row>
    <row r="153" spans="2:65" s="1" customFormat="1" ht="11.25">
      <c r="B153" s="34"/>
      <c r="D153" s="143" t="s">
        <v>153</v>
      </c>
      <c r="F153" s="144" t="s">
        <v>1446</v>
      </c>
      <c r="I153" s="145"/>
      <c r="L153" s="34"/>
      <c r="M153" s="146"/>
      <c r="T153" s="55"/>
      <c r="AT153" s="18" t="s">
        <v>153</v>
      </c>
      <c r="AU153" s="18" t="s">
        <v>89</v>
      </c>
    </row>
    <row r="154" spans="2:65" s="13" customFormat="1" ht="11.25">
      <c r="B154" s="159"/>
      <c r="D154" s="147" t="s">
        <v>216</v>
      </c>
      <c r="E154" s="160" t="s">
        <v>3</v>
      </c>
      <c r="F154" s="161" t="s">
        <v>1424</v>
      </c>
      <c r="H154" s="162">
        <v>290</v>
      </c>
      <c r="I154" s="163"/>
      <c r="L154" s="159"/>
      <c r="M154" s="164"/>
      <c r="T154" s="165"/>
      <c r="AT154" s="160" t="s">
        <v>216</v>
      </c>
      <c r="AU154" s="160" t="s">
        <v>89</v>
      </c>
      <c r="AV154" s="13" t="s">
        <v>89</v>
      </c>
      <c r="AW154" s="13" t="s">
        <v>40</v>
      </c>
      <c r="AX154" s="13" t="s">
        <v>87</v>
      </c>
      <c r="AY154" s="160" t="s">
        <v>143</v>
      </c>
    </row>
    <row r="155" spans="2:65" s="1" customFormat="1" ht="21.75" customHeight="1">
      <c r="B155" s="129"/>
      <c r="C155" s="130" t="s">
        <v>453</v>
      </c>
      <c r="D155" s="130" t="s">
        <v>146</v>
      </c>
      <c r="E155" s="131" t="s">
        <v>1447</v>
      </c>
      <c r="F155" s="132" t="s">
        <v>1448</v>
      </c>
      <c r="G155" s="133" t="s">
        <v>316</v>
      </c>
      <c r="H155" s="134">
        <v>300</v>
      </c>
      <c r="I155" s="135"/>
      <c r="J155" s="136">
        <f>ROUND(I155*H155,2)</f>
        <v>0</v>
      </c>
      <c r="K155" s="132" t="s">
        <v>150</v>
      </c>
      <c r="L155" s="34"/>
      <c r="M155" s="137" t="s">
        <v>3</v>
      </c>
      <c r="N155" s="138" t="s">
        <v>50</v>
      </c>
      <c r="P155" s="139">
        <f>O155*H155</f>
        <v>0</v>
      </c>
      <c r="Q155" s="139">
        <v>0</v>
      </c>
      <c r="R155" s="139">
        <f>Q155*H155</f>
        <v>0</v>
      </c>
      <c r="S155" s="139">
        <v>0</v>
      </c>
      <c r="T155" s="140">
        <f>S155*H155</f>
        <v>0</v>
      </c>
      <c r="AR155" s="141" t="s">
        <v>1112</v>
      </c>
      <c r="AT155" s="141" t="s">
        <v>146</v>
      </c>
      <c r="AU155" s="141" t="s">
        <v>89</v>
      </c>
      <c r="AY155" s="18" t="s">
        <v>143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8" t="s">
        <v>87</v>
      </c>
      <c r="BK155" s="142">
        <f>ROUND(I155*H155,2)</f>
        <v>0</v>
      </c>
      <c r="BL155" s="18" t="s">
        <v>1112</v>
      </c>
      <c r="BM155" s="141" t="s">
        <v>1449</v>
      </c>
    </row>
    <row r="156" spans="2:65" s="1" customFormat="1" ht="11.25">
      <c r="B156" s="34"/>
      <c r="D156" s="143" t="s">
        <v>153</v>
      </c>
      <c r="F156" s="144" t="s">
        <v>1450</v>
      </c>
      <c r="I156" s="145"/>
      <c r="L156" s="34"/>
      <c r="M156" s="146"/>
      <c r="T156" s="55"/>
      <c r="AT156" s="18" t="s">
        <v>153</v>
      </c>
      <c r="AU156" s="18" t="s">
        <v>89</v>
      </c>
    </row>
    <row r="157" spans="2:65" s="12" customFormat="1" ht="11.25">
      <c r="B157" s="153"/>
      <c r="D157" s="147" t="s">
        <v>216</v>
      </c>
      <c r="E157" s="154" t="s">
        <v>3</v>
      </c>
      <c r="F157" s="155" t="s">
        <v>1451</v>
      </c>
      <c r="H157" s="154" t="s">
        <v>3</v>
      </c>
      <c r="I157" s="156"/>
      <c r="L157" s="153"/>
      <c r="M157" s="157"/>
      <c r="T157" s="158"/>
      <c r="AT157" s="154" t="s">
        <v>216</v>
      </c>
      <c r="AU157" s="154" t="s">
        <v>89</v>
      </c>
      <c r="AV157" s="12" t="s">
        <v>87</v>
      </c>
      <c r="AW157" s="12" t="s">
        <v>40</v>
      </c>
      <c r="AX157" s="12" t="s">
        <v>79</v>
      </c>
      <c r="AY157" s="154" t="s">
        <v>143</v>
      </c>
    </row>
    <row r="158" spans="2:65" s="13" customFormat="1" ht="11.25">
      <c r="B158" s="159"/>
      <c r="D158" s="147" t="s">
        <v>216</v>
      </c>
      <c r="E158" s="160" t="s">
        <v>3</v>
      </c>
      <c r="F158" s="161" t="s">
        <v>1452</v>
      </c>
      <c r="H158" s="162">
        <v>300</v>
      </c>
      <c r="I158" s="163"/>
      <c r="L158" s="159"/>
      <c r="M158" s="164"/>
      <c r="T158" s="165"/>
      <c r="AT158" s="160" t="s">
        <v>216</v>
      </c>
      <c r="AU158" s="160" t="s">
        <v>89</v>
      </c>
      <c r="AV158" s="13" t="s">
        <v>89</v>
      </c>
      <c r="AW158" s="13" t="s">
        <v>40</v>
      </c>
      <c r="AX158" s="13" t="s">
        <v>87</v>
      </c>
      <c r="AY158" s="160" t="s">
        <v>143</v>
      </c>
    </row>
    <row r="159" spans="2:65" s="1" customFormat="1" ht="16.5" customHeight="1">
      <c r="B159" s="129"/>
      <c r="C159" s="173" t="s">
        <v>458</v>
      </c>
      <c r="D159" s="173" t="s">
        <v>304</v>
      </c>
      <c r="E159" s="174" t="s">
        <v>1453</v>
      </c>
      <c r="F159" s="175" t="s">
        <v>1454</v>
      </c>
      <c r="G159" s="176" t="s">
        <v>316</v>
      </c>
      <c r="H159" s="177">
        <v>315</v>
      </c>
      <c r="I159" s="178"/>
      <c r="J159" s="179">
        <f>ROUND(I159*H159,2)</f>
        <v>0</v>
      </c>
      <c r="K159" s="175" t="s">
        <v>150</v>
      </c>
      <c r="L159" s="180"/>
      <c r="M159" s="181" t="s">
        <v>3</v>
      </c>
      <c r="N159" s="182" t="s">
        <v>50</v>
      </c>
      <c r="P159" s="139">
        <f>O159*H159</f>
        <v>0</v>
      </c>
      <c r="Q159" s="139">
        <v>1.9000000000000001E-4</v>
      </c>
      <c r="R159" s="139">
        <f>Q159*H159</f>
        <v>5.985E-2</v>
      </c>
      <c r="S159" s="139">
        <v>0</v>
      </c>
      <c r="T159" s="140">
        <f>S159*H159</f>
        <v>0</v>
      </c>
      <c r="AR159" s="141" t="s">
        <v>1455</v>
      </c>
      <c r="AT159" s="141" t="s">
        <v>304</v>
      </c>
      <c r="AU159" s="141" t="s">
        <v>89</v>
      </c>
      <c r="AY159" s="18" t="s">
        <v>143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8" t="s">
        <v>87</v>
      </c>
      <c r="BK159" s="142">
        <f>ROUND(I159*H159,2)</f>
        <v>0</v>
      </c>
      <c r="BL159" s="18" t="s">
        <v>1455</v>
      </c>
      <c r="BM159" s="141" t="s">
        <v>1456</v>
      </c>
    </row>
    <row r="160" spans="2:65" s="1" customFormat="1" ht="19.5">
      <c r="B160" s="34"/>
      <c r="D160" s="147" t="s">
        <v>165</v>
      </c>
      <c r="F160" s="148" t="s">
        <v>1457</v>
      </c>
      <c r="I160" s="145"/>
      <c r="L160" s="34"/>
      <c r="M160" s="146"/>
      <c r="T160" s="55"/>
      <c r="AT160" s="18" t="s">
        <v>165</v>
      </c>
      <c r="AU160" s="18" t="s">
        <v>89</v>
      </c>
    </row>
    <row r="161" spans="2:65" s="13" customFormat="1" ht="11.25">
      <c r="B161" s="159"/>
      <c r="D161" s="147" t="s">
        <v>216</v>
      </c>
      <c r="F161" s="161" t="s">
        <v>1458</v>
      </c>
      <c r="H161" s="162">
        <v>315</v>
      </c>
      <c r="I161" s="163"/>
      <c r="L161" s="159"/>
      <c r="M161" s="164"/>
      <c r="T161" s="165"/>
      <c r="AT161" s="160" t="s">
        <v>216</v>
      </c>
      <c r="AU161" s="160" t="s">
        <v>89</v>
      </c>
      <c r="AV161" s="13" t="s">
        <v>89</v>
      </c>
      <c r="AW161" s="13" t="s">
        <v>4</v>
      </c>
      <c r="AX161" s="13" t="s">
        <v>87</v>
      </c>
      <c r="AY161" s="160" t="s">
        <v>143</v>
      </c>
    </row>
    <row r="162" spans="2:65" s="1" customFormat="1" ht="24.2" customHeight="1">
      <c r="B162" s="129"/>
      <c r="C162" s="130" t="s">
        <v>465</v>
      </c>
      <c r="D162" s="130" t="s">
        <v>146</v>
      </c>
      <c r="E162" s="131" t="s">
        <v>1459</v>
      </c>
      <c r="F162" s="132" t="s">
        <v>1460</v>
      </c>
      <c r="G162" s="133" t="s">
        <v>213</v>
      </c>
      <c r="H162" s="134">
        <v>2.4</v>
      </c>
      <c r="I162" s="135"/>
      <c r="J162" s="136">
        <f>ROUND(I162*H162,2)</f>
        <v>0</v>
      </c>
      <c r="K162" s="132" t="s">
        <v>150</v>
      </c>
      <c r="L162" s="34"/>
      <c r="M162" s="137" t="s">
        <v>3</v>
      </c>
      <c r="N162" s="138" t="s">
        <v>50</v>
      </c>
      <c r="P162" s="139">
        <f>O162*H162</f>
        <v>0</v>
      </c>
      <c r="Q162" s="139">
        <v>0.20207</v>
      </c>
      <c r="R162" s="139">
        <f>Q162*H162</f>
        <v>0.48496799999999995</v>
      </c>
      <c r="S162" s="139">
        <v>0</v>
      </c>
      <c r="T162" s="140">
        <f>S162*H162</f>
        <v>0</v>
      </c>
      <c r="AR162" s="141" t="s">
        <v>1112</v>
      </c>
      <c r="AT162" s="141" t="s">
        <v>146</v>
      </c>
      <c r="AU162" s="141" t="s">
        <v>89</v>
      </c>
      <c r="AY162" s="18" t="s">
        <v>143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8" t="s">
        <v>87</v>
      </c>
      <c r="BK162" s="142">
        <f>ROUND(I162*H162,2)</f>
        <v>0</v>
      </c>
      <c r="BL162" s="18" t="s">
        <v>1112</v>
      </c>
      <c r="BM162" s="141" t="s">
        <v>1461</v>
      </c>
    </row>
    <row r="163" spans="2:65" s="1" customFormat="1" ht="11.25">
      <c r="B163" s="34"/>
      <c r="D163" s="143" t="s">
        <v>153</v>
      </c>
      <c r="F163" s="144" t="s">
        <v>1462</v>
      </c>
      <c r="I163" s="145"/>
      <c r="L163" s="34"/>
      <c r="M163" s="146"/>
      <c r="T163" s="55"/>
      <c r="AT163" s="18" t="s">
        <v>153</v>
      </c>
      <c r="AU163" s="18" t="s">
        <v>89</v>
      </c>
    </row>
    <row r="164" spans="2:65" s="1" customFormat="1" ht="19.5">
      <c r="B164" s="34"/>
      <c r="D164" s="147" t="s">
        <v>165</v>
      </c>
      <c r="F164" s="148" t="s">
        <v>1463</v>
      </c>
      <c r="I164" s="145"/>
      <c r="L164" s="34"/>
      <c r="M164" s="146"/>
      <c r="T164" s="55"/>
      <c r="AT164" s="18" t="s">
        <v>165</v>
      </c>
      <c r="AU164" s="18" t="s">
        <v>89</v>
      </c>
    </row>
    <row r="165" spans="2:65" s="12" customFormat="1" ht="11.25">
      <c r="B165" s="153"/>
      <c r="D165" s="147" t="s">
        <v>216</v>
      </c>
      <c r="E165" s="154" t="s">
        <v>3</v>
      </c>
      <c r="F165" s="155" t="s">
        <v>1464</v>
      </c>
      <c r="H165" s="154" t="s">
        <v>3</v>
      </c>
      <c r="I165" s="156"/>
      <c r="L165" s="153"/>
      <c r="M165" s="157"/>
      <c r="T165" s="158"/>
      <c r="AT165" s="154" t="s">
        <v>216</v>
      </c>
      <c r="AU165" s="154" t="s">
        <v>89</v>
      </c>
      <c r="AV165" s="12" t="s">
        <v>87</v>
      </c>
      <c r="AW165" s="12" t="s">
        <v>40</v>
      </c>
      <c r="AX165" s="12" t="s">
        <v>79</v>
      </c>
      <c r="AY165" s="154" t="s">
        <v>143</v>
      </c>
    </row>
    <row r="166" spans="2:65" s="13" customFormat="1" ht="11.25">
      <c r="B166" s="159"/>
      <c r="D166" s="147" t="s">
        <v>216</v>
      </c>
      <c r="E166" s="160" t="s">
        <v>3</v>
      </c>
      <c r="F166" s="161" t="s">
        <v>1465</v>
      </c>
      <c r="H166" s="162">
        <v>2.4</v>
      </c>
      <c r="I166" s="163"/>
      <c r="L166" s="159"/>
      <c r="M166" s="164"/>
      <c r="T166" s="165"/>
      <c r="AT166" s="160" t="s">
        <v>216</v>
      </c>
      <c r="AU166" s="160" t="s">
        <v>89</v>
      </c>
      <c r="AV166" s="13" t="s">
        <v>89</v>
      </c>
      <c r="AW166" s="13" t="s">
        <v>40</v>
      </c>
      <c r="AX166" s="13" t="s">
        <v>79</v>
      </c>
      <c r="AY166" s="160" t="s">
        <v>143</v>
      </c>
    </row>
    <row r="167" spans="2:65" s="14" customFormat="1" ht="11.25">
      <c r="B167" s="166"/>
      <c r="D167" s="147" t="s">
        <v>216</v>
      </c>
      <c r="E167" s="167" t="s">
        <v>3</v>
      </c>
      <c r="F167" s="168" t="s">
        <v>219</v>
      </c>
      <c r="H167" s="169">
        <v>2.4</v>
      </c>
      <c r="I167" s="170"/>
      <c r="L167" s="166"/>
      <c r="M167" s="171"/>
      <c r="T167" s="172"/>
      <c r="AT167" s="167" t="s">
        <v>216</v>
      </c>
      <c r="AU167" s="167" t="s">
        <v>89</v>
      </c>
      <c r="AV167" s="14" t="s">
        <v>169</v>
      </c>
      <c r="AW167" s="14" t="s">
        <v>40</v>
      </c>
      <c r="AX167" s="14" t="s">
        <v>87</v>
      </c>
      <c r="AY167" s="167" t="s">
        <v>143</v>
      </c>
    </row>
    <row r="168" spans="2:65" s="1" customFormat="1" ht="33" customHeight="1">
      <c r="B168" s="129"/>
      <c r="C168" s="130" t="s">
        <v>470</v>
      </c>
      <c r="D168" s="130" t="s">
        <v>146</v>
      </c>
      <c r="E168" s="131" t="s">
        <v>1466</v>
      </c>
      <c r="F168" s="132" t="s">
        <v>1467</v>
      </c>
      <c r="G168" s="133" t="s">
        <v>213</v>
      </c>
      <c r="H168" s="134">
        <v>2.4</v>
      </c>
      <c r="I168" s="135"/>
      <c r="J168" s="136">
        <f>ROUND(I168*H168,2)</f>
        <v>0</v>
      </c>
      <c r="K168" s="132" t="s">
        <v>150</v>
      </c>
      <c r="L168" s="34"/>
      <c r="M168" s="137" t="s">
        <v>3</v>
      </c>
      <c r="N168" s="138" t="s">
        <v>50</v>
      </c>
      <c r="P168" s="139">
        <f>O168*H168</f>
        <v>0</v>
      </c>
      <c r="Q168" s="139">
        <v>0</v>
      </c>
      <c r="R168" s="139">
        <f>Q168*H168</f>
        <v>0</v>
      </c>
      <c r="S168" s="139">
        <v>0.32</v>
      </c>
      <c r="T168" s="140">
        <f>S168*H168</f>
        <v>0.76800000000000002</v>
      </c>
      <c r="AR168" s="141" t="s">
        <v>1112</v>
      </c>
      <c r="AT168" s="141" t="s">
        <v>146</v>
      </c>
      <c r="AU168" s="141" t="s">
        <v>89</v>
      </c>
      <c r="AY168" s="18" t="s">
        <v>143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8" t="s">
        <v>87</v>
      </c>
      <c r="BK168" s="142">
        <f>ROUND(I168*H168,2)</f>
        <v>0</v>
      </c>
      <c r="BL168" s="18" t="s">
        <v>1112</v>
      </c>
      <c r="BM168" s="141" t="s">
        <v>1468</v>
      </c>
    </row>
    <row r="169" spans="2:65" s="1" customFormat="1" ht="11.25">
      <c r="B169" s="34"/>
      <c r="D169" s="143" t="s">
        <v>153</v>
      </c>
      <c r="F169" s="144" t="s">
        <v>1469</v>
      </c>
      <c r="I169" s="145"/>
      <c r="L169" s="34"/>
      <c r="M169" s="146"/>
      <c r="T169" s="55"/>
      <c r="AT169" s="18" t="s">
        <v>153</v>
      </c>
      <c r="AU169" s="18" t="s">
        <v>89</v>
      </c>
    </row>
    <row r="170" spans="2:65" s="1" customFormat="1" ht="19.5">
      <c r="B170" s="34"/>
      <c r="D170" s="147" t="s">
        <v>165</v>
      </c>
      <c r="F170" s="148" t="s">
        <v>1470</v>
      </c>
      <c r="I170" s="145"/>
      <c r="L170" s="34"/>
      <c r="M170" s="146"/>
      <c r="T170" s="55"/>
      <c r="AT170" s="18" t="s">
        <v>165</v>
      </c>
      <c r="AU170" s="18" t="s">
        <v>89</v>
      </c>
    </row>
    <row r="171" spans="2:65" s="12" customFormat="1" ht="11.25">
      <c r="B171" s="153"/>
      <c r="D171" s="147" t="s">
        <v>216</v>
      </c>
      <c r="E171" s="154" t="s">
        <v>3</v>
      </c>
      <c r="F171" s="155" t="s">
        <v>1464</v>
      </c>
      <c r="H171" s="154" t="s">
        <v>3</v>
      </c>
      <c r="I171" s="156"/>
      <c r="L171" s="153"/>
      <c r="M171" s="157"/>
      <c r="T171" s="158"/>
      <c r="AT171" s="154" t="s">
        <v>216</v>
      </c>
      <c r="AU171" s="154" t="s">
        <v>89</v>
      </c>
      <c r="AV171" s="12" t="s">
        <v>87</v>
      </c>
      <c r="AW171" s="12" t="s">
        <v>40</v>
      </c>
      <c r="AX171" s="12" t="s">
        <v>79</v>
      </c>
      <c r="AY171" s="154" t="s">
        <v>143</v>
      </c>
    </row>
    <row r="172" spans="2:65" s="13" customFormat="1" ht="11.25">
      <c r="B172" s="159"/>
      <c r="D172" s="147" t="s">
        <v>216</v>
      </c>
      <c r="E172" s="160" t="s">
        <v>3</v>
      </c>
      <c r="F172" s="161" t="s">
        <v>1465</v>
      </c>
      <c r="H172" s="162">
        <v>2.4</v>
      </c>
      <c r="I172" s="163"/>
      <c r="L172" s="159"/>
      <c r="M172" s="164"/>
      <c r="T172" s="165"/>
      <c r="AT172" s="160" t="s">
        <v>216</v>
      </c>
      <c r="AU172" s="160" t="s">
        <v>89</v>
      </c>
      <c r="AV172" s="13" t="s">
        <v>89</v>
      </c>
      <c r="AW172" s="13" t="s">
        <v>40</v>
      </c>
      <c r="AX172" s="13" t="s">
        <v>79</v>
      </c>
      <c r="AY172" s="160" t="s">
        <v>143</v>
      </c>
    </row>
    <row r="173" spans="2:65" s="14" customFormat="1" ht="11.25">
      <c r="B173" s="166"/>
      <c r="D173" s="147" t="s">
        <v>216</v>
      </c>
      <c r="E173" s="167" t="s">
        <v>3</v>
      </c>
      <c r="F173" s="168" t="s">
        <v>219</v>
      </c>
      <c r="H173" s="169">
        <v>2.4</v>
      </c>
      <c r="I173" s="170"/>
      <c r="L173" s="166"/>
      <c r="M173" s="190"/>
      <c r="N173" s="191"/>
      <c r="O173" s="191"/>
      <c r="P173" s="191"/>
      <c r="Q173" s="191"/>
      <c r="R173" s="191"/>
      <c r="S173" s="191"/>
      <c r="T173" s="192"/>
      <c r="AT173" s="167" t="s">
        <v>216</v>
      </c>
      <c r="AU173" s="167" t="s">
        <v>89</v>
      </c>
      <c r="AV173" s="14" t="s">
        <v>169</v>
      </c>
      <c r="AW173" s="14" t="s">
        <v>40</v>
      </c>
      <c r="AX173" s="14" t="s">
        <v>87</v>
      </c>
      <c r="AY173" s="167" t="s">
        <v>143</v>
      </c>
    </row>
    <row r="174" spans="2:65" s="1" customFormat="1" ht="6.95" customHeight="1"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34"/>
    </row>
  </sheetData>
  <autoFilter ref="C83:K173" xr:uid="{00000000-0009-0000-0000-000006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600-000000000000}"/>
    <hyperlink ref="F96" r:id="rId2" xr:uid="{00000000-0004-0000-0600-000001000000}"/>
    <hyperlink ref="F102" r:id="rId3" xr:uid="{00000000-0004-0000-0600-000002000000}"/>
    <hyperlink ref="F113" r:id="rId4" xr:uid="{00000000-0004-0000-0600-000003000000}"/>
    <hyperlink ref="F115" r:id="rId5" xr:uid="{00000000-0004-0000-0600-000004000000}"/>
    <hyperlink ref="F119" r:id="rId6" xr:uid="{00000000-0004-0000-0600-000005000000}"/>
    <hyperlink ref="F126" r:id="rId7" xr:uid="{00000000-0004-0000-0600-000006000000}"/>
    <hyperlink ref="F129" r:id="rId8" xr:uid="{00000000-0004-0000-0600-000007000000}"/>
    <hyperlink ref="F134" r:id="rId9" xr:uid="{00000000-0004-0000-0600-000008000000}"/>
    <hyperlink ref="F141" r:id="rId10" xr:uid="{00000000-0004-0000-0600-000009000000}"/>
    <hyperlink ref="F144" r:id="rId11" xr:uid="{00000000-0004-0000-0600-00000A000000}"/>
    <hyperlink ref="F149" r:id="rId12" xr:uid="{00000000-0004-0000-0600-00000B000000}"/>
    <hyperlink ref="F153" r:id="rId13" xr:uid="{00000000-0004-0000-0600-00000C000000}"/>
    <hyperlink ref="F156" r:id="rId14" xr:uid="{00000000-0004-0000-0600-00000D000000}"/>
    <hyperlink ref="F163" r:id="rId15" xr:uid="{00000000-0004-0000-0600-00000E000000}"/>
    <hyperlink ref="F169" r:id="rId16" xr:uid="{00000000-0004-0000-0600-00000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7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5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23" t="s">
        <v>6</v>
      </c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8" t="s">
        <v>109</v>
      </c>
      <c r="AZ2" s="152" t="s">
        <v>1471</v>
      </c>
      <c r="BA2" s="152" t="s">
        <v>1472</v>
      </c>
      <c r="BB2" s="152" t="s">
        <v>213</v>
      </c>
      <c r="BC2" s="152" t="s">
        <v>1473</v>
      </c>
      <c r="BD2" s="152" t="s">
        <v>161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  <c r="AZ3" s="152" t="s">
        <v>1474</v>
      </c>
      <c r="BA3" s="152" t="s">
        <v>1475</v>
      </c>
      <c r="BB3" s="152" t="s">
        <v>213</v>
      </c>
      <c r="BC3" s="152" t="s">
        <v>1476</v>
      </c>
      <c r="BD3" s="152" t="s">
        <v>161</v>
      </c>
    </row>
    <row r="4" spans="2:56" ht="24.95" customHeight="1">
      <c r="B4" s="21"/>
      <c r="D4" s="22" t="s">
        <v>116</v>
      </c>
      <c r="L4" s="21"/>
      <c r="M4" s="87" t="s">
        <v>11</v>
      </c>
      <c r="AT4" s="18" t="s">
        <v>4</v>
      </c>
      <c r="AZ4" s="152" t="s">
        <v>1477</v>
      </c>
      <c r="BA4" s="152" t="s">
        <v>1478</v>
      </c>
      <c r="BB4" s="152" t="s">
        <v>213</v>
      </c>
      <c r="BC4" s="152" t="s">
        <v>1479</v>
      </c>
      <c r="BD4" s="152" t="s">
        <v>161</v>
      </c>
    </row>
    <row r="5" spans="2:56" ht="6.95" customHeight="1">
      <c r="B5" s="21"/>
      <c r="L5" s="21"/>
    </row>
    <row r="6" spans="2:56" ht="12" customHeight="1">
      <c r="B6" s="21"/>
      <c r="D6" s="28" t="s">
        <v>17</v>
      </c>
      <c r="L6" s="21"/>
    </row>
    <row r="7" spans="2:56" ht="16.5" customHeight="1">
      <c r="B7" s="21"/>
      <c r="E7" s="324" t="str">
        <f>'Rekapitulace stavby'!K6</f>
        <v>Rekonstrukce Předzámčí, Kostelec nad Černými lesy</v>
      </c>
      <c r="F7" s="325"/>
      <c r="G7" s="325"/>
      <c r="H7" s="325"/>
      <c r="L7" s="21"/>
    </row>
    <row r="8" spans="2:56" s="1" customFormat="1" ht="12" customHeight="1">
      <c r="B8" s="34"/>
      <c r="D8" s="28" t="s">
        <v>117</v>
      </c>
      <c r="L8" s="34"/>
    </row>
    <row r="9" spans="2:56" s="1" customFormat="1" ht="16.5" customHeight="1">
      <c r="B9" s="34"/>
      <c r="E9" s="286" t="s">
        <v>1480</v>
      </c>
      <c r="F9" s="326"/>
      <c r="G9" s="326"/>
      <c r="H9" s="326"/>
      <c r="L9" s="34"/>
    </row>
    <row r="10" spans="2:56" s="1" customFormat="1" ht="11.25">
      <c r="B10" s="34"/>
      <c r="L10" s="34"/>
    </row>
    <row r="11" spans="2:56" s="1" customFormat="1" ht="12" customHeight="1">
      <c r="B11" s="34"/>
      <c r="D11" s="28" t="s">
        <v>19</v>
      </c>
      <c r="F11" s="26" t="s">
        <v>3</v>
      </c>
      <c r="I11" s="28" t="s">
        <v>21</v>
      </c>
      <c r="J11" s="26" t="s">
        <v>3</v>
      </c>
      <c r="L11" s="34"/>
    </row>
    <row r="12" spans="2:5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6. 7. 2025</v>
      </c>
      <c r="L12" s="34"/>
    </row>
    <row r="13" spans="2:56" s="1" customFormat="1" ht="10.9" customHeight="1">
      <c r="B13" s="34"/>
      <c r="L13" s="34"/>
    </row>
    <row r="14" spans="2:5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5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5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7" t="str">
        <f>'Rekapitulace stavby'!E14</f>
        <v>Vyplň údaj</v>
      </c>
      <c r="F18" s="307"/>
      <c r="G18" s="307"/>
      <c r="H18" s="30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41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43</v>
      </c>
      <c r="L26" s="34"/>
    </row>
    <row r="27" spans="2:12" s="7" customFormat="1" ht="47.25" customHeight="1">
      <c r="B27" s="88"/>
      <c r="E27" s="312" t="s">
        <v>44</v>
      </c>
      <c r="F27" s="312"/>
      <c r="G27" s="312"/>
      <c r="H27" s="31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45</v>
      </c>
      <c r="J30" s="65">
        <f>ROUND(J87,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47</v>
      </c>
      <c r="I32" s="37" t="s">
        <v>46</v>
      </c>
      <c r="J32" s="37" t="s">
        <v>48</v>
      </c>
      <c r="L32" s="34"/>
    </row>
    <row r="33" spans="2:12" s="1" customFormat="1" ht="14.45" customHeight="1">
      <c r="B33" s="34"/>
      <c r="D33" s="54" t="s">
        <v>49</v>
      </c>
      <c r="E33" s="28" t="s">
        <v>50</v>
      </c>
      <c r="F33" s="90">
        <f>ROUND((SUM(BE87:BE257)),  2)</f>
        <v>0</v>
      </c>
      <c r="I33" s="91">
        <v>0.21</v>
      </c>
      <c r="J33" s="90">
        <f>ROUND(((SUM(BE87:BE257))*I33),  2)</f>
        <v>0</v>
      </c>
      <c r="L33" s="34"/>
    </row>
    <row r="34" spans="2:12" s="1" customFormat="1" ht="14.45" customHeight="1">
      <c r="B34" s="34"/>
      <c r="E34" s="28" t="s">
        <v>51</v>
      </c>
      <c r="F34" s="90">
        <f>ROUND((SUM(BF87:BF257)),  2)</f>
        <v>0</v>
      </c>
      <c r="I34" s="91">
        <v>0.12</v>
      </c>
      <c r="J34" s="90">
        <f>ROUND(((SUM(BF87:BF257))*I34),  2)</f>
        <v>0</v>
      </c>
      <c r="L34" s="34"/>
    </row>
    <row r="35" spans="2:12" s="1" customFormat="1" ht="14.45" hidden="1" customHeight="1">
      <c r="B35" s="34"/>
      <c r="E35" s="28" t="s">
        <v>52</v>
      </c>
      <c r="F35" s="90">
        <f>ROUND((SUM(BG87:BG257)),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53</v>
      </c>
      <c r="F36" s="90">
        <f>ROUND((SUM(BH87:BH257)),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54</v>
      </c>
      <c r="F37" s="90">
        <f>ROUND((SUM(BI87:BI257)),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55</v>
      </c>
      <c r="E39" s="56"/>
      <c r="F39" s="56"/>
      <c r="G39" s="94" t="s">
        <v>56</v>
      </c>
      <c r="H39" s="95" t="s">
        <v>57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119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17</v>
      </c>
      <c r="L47" s="34"/>
    </row>
    <row r="48" spans="2:12" s="1" customFormat="1" ht="16.5" customHeight="1">
      <c r="B48" s="34"/>
      <c r="E48" s="324" t="str">
        <f>E7</f>
        <v>Rekonstrukce Předzámčí, Kostelec nad Černými lesy</v>
      </c>
      <c r="F48" s="325"/>
      <c r="G48" s="325"/>
      <c r="H48" s="325"/>
      <c r="L48" s="34"/>
    </row>
    <row r="49" spans="2:47" s="1" customFormat="1" ht="12" customHeight="1">
      <c r="B49" s="34"/>
      <c r="C49" s="28" t="s">
        <v>117</v>
      </c>
      <c r="L49" s="34"/>
    </row>
    <row r="50" spans="2:47" s="1" customFormat="1" ht="16.5" customHeight="1">
      <c r="B50" s="34"/>
      <c r="E50" s="286" t="str">
        <f>E9</f>
        <v>SO07 - Rekonstrukce ohradní zdi příkopu</v>
      </c>
      <c r="F50" s="326"/>
      <c r="G50" s="326"/>
      <c r="H50" s="326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p.č. 2568, k.ú. Kostelec n.Č.l.</v>
      </c>
      <c r="I52" s="28" t="s">
        <v>24</v>
      </c>
      <c r="J52" s="51" t="str">
        <f>IF(J12="","",J12)</f>
        <v>6. 7. 2025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Lesy ČZU, ČZU v Praze</v>
      </c>
      <c r="I54" s="28" t="s">
        <v>38</v>
      </c>
      <c r="J54" s="32" t="str">
        <f>E21</f>
        <v>atelier 322,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41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120</v>
      </c>
      <c r="D57" s="92"/>
      <c r="E57" s="92"/>
      <c r="F57" s="92"/>
      <c r="G57" s="92"/>
      <c r="H57" s="92"/>
      <c r="I57" s="92"/>
      <c r="J57" s="99" t="s">
        <v>121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77</v>
      </c>
      <c r="J59" s="65">
        <f>J87</f>
        <v>0</v>
      </c>
      <c r="L59" s="34"/>
      <c r="AU59" s="18" t="s">
        <v>122</v>
      </c>
    </row>
    <row r="60" spans="2:47" s="8" customFormat="1" ht="24.95" customHeight="1">
      <c r="B60" s="101"/>
      <c r="D60" s="102" t="s">
        <v>202</v>
      </c>
      <c r="E60" s="103"/>
      <c r="F60" s="103"/>
      <c r="G60" s="103"/>
      <c r="H60" s="103"/>
      <c r="I60" s="103"/>
      <c r="J60" s="104">
        <f>J88</f>
        <v>0</v>
      </c>
      <c r="L60" s="101"/>
    </row>
    <row r="61" spans="2:47" s="9" customFormat="1" ht="19.899999999999999" customHeight="1">
      <c r="B61" s="105"/>
      <c r="D61" s="106" t="s">
        <v>598</v>
      </c>
      <c r="E61" s="107"/>
      <c r="F61" s="107"/>
      <c r="G61" s="107"/>
      <c r="H61" s="107"/>
      <c r="I61" s="107"/>
      <c r="J61" s="108">
        <f>J89</f>
        <v>0</v>
      </c>
      <c r="L61" s="105"/>
    </row>
    <row r="62" spans="2:47" s="9" customFormat="1" ht="19.899999999999999" customHeight="1">
      <c r="B62" s="105"/>
      <c r="D62" s="106" t="s">
        <v>1481</v>
      </c>
      <c r="E62" s="107"/>
      <c r="F62" s="107"/>
      <c r="G62" s="107"/>
      <c r="H62" s="107"/>
      <c r="I62" s="107"/>
      <c r="J62" s="108">
        <f>J96</f>
        <v>0</v>
      </c>
      <c r="L62" s="105"/>
    </row>
    <row r="63" spans="2:47" s="9" customFormat="1" ht="19.899999999999999" customHeight="1">
      <c r="B63" s="105"/>
      <c r="D63" s="106" t="s">
        <v>205</v>
      </c>
      <c r="E63" s="107"/>
      <c r="F63" s="107"/>
      <c r="G63" s="107"/>
      <c r="H63" s="107"/>
      <c r="I63" s="107"/>
      <c r="J63" s="108">
        <f>J116</f>
        <v>0</v>
      </c>
      <c r="L63" s="105"/>
    </row>
    <row r="64" spans="2:47" s="9" customFormat="1" ht="19.899999999999999" customHeight="1">
      <c r="B64" s="105"/>
      <c r="D64" s="106" t="s">
        <v>206</v>
      </c>
      <c r="E64" s="107"/>
      <c r="F64" s="107"/>
      <c r="G64" s="107"/>
      <c r="H64" s="107"/>
      <c r="I64" s="107"/>
      <c r="J64" s="108">
        <f>J208</f>
        <v>0</v>
      </c>
      <c r="L64" s="105"/>
    </row>
    <row r="65" spans="2:12" s="9" customFormat="1" ht="19.899999999999999" customHeight="1">
      <c r="B65" s="105"/>
      <c r="D65" s="106" t="s">
        <v>207</v>
      </c>
      <c r="E65" s="107"/>
      <c r="F65" s="107"/>
      <c r="G65" s="107"/>
      <c r="H65" s="107"/>
      <c r="I65" s="107"/>
      <c r="J65" s="108">
        <f>J220</f>
        <v>0</v>
      </c>
      <c r="L65" s="105"/>
    </row>
    <row r="66" spans="2:12" s="8" customFormat="1" ht="24.95" customHeight="1">
      <c r="B66" s="101"/>
      <c r="D66" s="102" t="s">
        <v>601</v>
      </c>
      <c r="E66" s="103"/>
      <c r="F66" s="103"/>
      <c r="G66" s="103"/>
      <c r="H66" s="103"/>
      <c r="I66" s="103"/>
      <c r="J66" s="104">
        <f>J225</f>
        <v>0</v>
      </c>
      <c r="L66" s="101"/>
    </row>
    <row r="67" spans="2:12" s="9" customFormat="1" ht="19.899999999999999" customHeight="1">
      <c r="B67" s="105"/>
      <c r="D67" s="106" t="s">
        <v>1482</v>
      </c>
      <c r="E67" s="107"/>
      <c r="F67" s="107"/>
      <c r="G67" s="107"/>
      <c r="H67" s="107"/>
      <c r="I67" s="107"/>
      <c r="J67" s="108">
        <f>J226</f>
        <v>0</v>
      </c>
      <c r="L67" s="105"/>
    </row>
    <row r="68" spans="2:12" s="1" customFormat="1" ht="21.75" customHeight="1">
      <c r="B68" s="34"/>
      <c r="L68" s="34"/>
    </row>
    <row r="69" spans="2:12" s="1" customFormat="1" ht="6.95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4"/>
    </row>
    <row r="73" spans="2:12" s="1" customFormat="1" ht="6.95" customHeight="1">
      <c r="B73" s="45"/>
      <c r="C73" s="46"/>
      <c r="D73" s="46"/>
      <c r="E73" s="46"/>
      <c r="F73" s="46"/>
      <c r="G73" s="46"/>
      <c r="H73" s="46"/>
      <c r="I73" s="46"/>
      <c r="J73" s="46"/>
      <c r="K73" s="46"/>
      <c r="L73" s="34"/>
    </row>
    <row r="74" spans="2:12" s="1" customFormat="1" ht="24.95" customHeight="1">
      <c r="B74" s="34"/>
      <c r="C74" s="22" t="s">
        <v>129</v>
      </c>
      <c r="L74" s="34"/>
    </row>
    <row r="75" spans="2:12" s="1" customFormat="1" ht="6.95" customHeight="1">
      <c r="B75" s="34"/>
      <c r="L75" s="34"/>
    </row>
    <row r="76" spans="2:12" s="1" customFormat="1" ht="12" customHeight="1">
      <c r="B76" s="34"/>
      <c r="C76" s="28" t="s">
        <v>17</v>
      </c>
      <c r="L76" s="34"/>
    </row>
    <row r="77" spans="2:12" s="1" customFormat="1" ht="16.5" customHeight="1">
      <c r="B77" s="34"/>
      <c r="E77" s="324" t="str">
        <f>E7</f>
        <v>Rekonstrukce Předzámčí, Kostelec nad Černými lesy</v>
      </c>
      <c r="F77" s="325"/>
      <c r="G77" s="325"/>
      <c r="H77" s="325"/>
      <c r="L77" s="34"/>
    </row>
    <row r="78" spans="2:12" s="1" customFormat="1" ht="12" customHeight="1">
      <c r="B78" s="34"/>
      <c r="C78" s="28" t="s">
        <v>117</v>
      </c>
      <c r="L78" s="34"/>
    </row>
    <row r="79" spans="2:12" s="1" customFormat="1" ht="16.5" customHeight="1">
      <c r="B79" s="34"/>
      <c r="E79" s="286" t="str">
        <f>E9</f>
        <v>SO07 - Rekonstrukce ohradní zdi příkopu</v>
      </c>
      <c r="F79" s="326"/>
      <c r="G79" s="326"/>
      <c r="H79" s="326"/>
      <c r="L79" s="34"/>
    </row>
    <row r="80" spans="2:12" s="1" customFormat="1" ht="6.95" customHeight="1">
      <c r="B80" s="34"/>
      <c r="L80" s="34"/>
    </row>
    <row r="81" spans="2:65" s="1" customFormat="1" ht="12" customHeight="1">
      <c r="B81" s="34"/>
      <c r="C81" s="28" t="s">
        <v>22</v>
      </c>
      <c r="F81" s="26" t="str">
        <f>F12</f>
        <v>p.č. 2568, k.ú. Kostelec n.Č.l.</v>
      </c>
      <c r="I81" s="28" t="s">
        <v>24</v>
      </c>
      <c r="J81" s="51" t="str">
        <f>IF(J12="","",J12)</f>
        <v>6. 7. 2025</v>
      </c>
      <c r="L81" s="34"/>
    </row>
    <row r="82" spans="2:65" s="1" customFormat="1" ht="6.95" customHeight="1">
      <c r="B82" s="34"/>
      <c r="L82" s="34"/>
    </row>
    <row r="83" spans="2:65" s="1" customFormat="1" ht="15.2" customHeight="1">
      <c r="B83" s="34"/>
      <c r="C83" s="28" t="s">
        <v>30</v>
      </c>
      <c r="F83" s="26" t="str">
        <f>E15</f>
        <v>Lesy ČZU, ČZU v Praze</v>
      </c>
      <c r="I83" s="28" t="s">
        <v>38</v>
      </c>
      <c r="J83" s="32" t="str">
        <f>E21</f>
        <v>atelier 322, s.r.o.</v>
      </c>
      <c r="L83" s="34"/>
    </row>
    <row r="84" spans="2:65" s="1" customFormat="1" ht="15.2" customHeight="1">
      <c r="B84" s="34"/>
      <c r="C84" s="28" t="s">
        <v>36</v>
      </c>
      <c r="F84" s="26" t="str">
        <f>IF(E18="","",E18)</f>
        <v>Vyplň údaj</v>
      </c>
      <c r="I84" s="28" t="s">
        <v>41</v>
      </c>
      <c r="J84" s="32" t="str">
        <f>E24</f>
        <v xml:space="preserve"> </v>
      </c>
      <c r="L84" s="34"/>
    </row>
    <row r="85" spans="2:65" s="1" customFormat="1" ht="10.35" customHeight="1">
      <c r="B85" s="34"/>
      <c r="L85" s="34"/>
    </row>
    <row r="86" spans="2:65" s="10" customFormat="1" ht="29.25" customHeight="1">
      <c r="B86" s="109"/>
      <c r="C86" s="110" t="s">
        <v>130</v>
      </c>
      <c r="D86" s="111" t="s">
        <v>64</v>
      </c>
      <c r="E86" s="111" t="s">
        <v>60</v>
      </c>
      <c r="F86" s="111" t="s">
        <v>61</v>
      </c>
      <c r="G86" s="111" t="s">
        <v>131</v>
      </c>
      <c r="H86" s="111" t="s">
        <v>132</v>
      </c>
      <c r="I86" s="111" t="s">
        <v>133</v>
      </c>
      <c r="J86" s="111" t="s">
        <v>121</v>
      </c>
      <c r="K86" s="112" t="s">
        <v>134</v>
      </c>
      <c r="L86" s="109"/>
      <c r="M86" s="58" t="s">
        <v>3</v>
      </c>
      <c r="N86" s="59" t="s">
        <v>49</v>
      </c>
      <c r="O86" s="59" t="s">
        <v>135</v>
      </c>
      <c r="P86" s="59" t="s">
        <v>136</v>
      </c>
      <c r="Q86" s="59" t="s">
        <v>137</v>
      </c>
      <c r="R86" s="59" t="s">
        <v>138</v>
      </c>
      <c r="S86" s="59" t="s">
        <v>139</v>
      </c>
      <c r="T86" s="60" t="s">
        <v>140</v>
      </c>
    </row>
    <row r="87" spans="2:65" s="1" customFormat="1" ht="22.9" customHeight="1">
      <c r="B87" s="34"/>
      <c r="C87" s="63" t="s">
        <v>141</v>
      </c>
      <c r="J87" s="113">
        <f>BK87</f>
        <v>0</v>
      </c>
      <c r="L87" s="34"/>
      <c r="M87" s="61"/>
      <c r="N87" s="52"/>
      <c r="O87" s="52"/>
      <c r="P87" s="114">
        <f>P88+P225</f>
        <v>0</v>
      </c>
      <c r="Q87" s="52"/>
      <c r="R87" s="114">
        <f>R88+R225</f>
        <v>159.02723576</v>
      </c>
      <c r="S87" s="52"/>
      <c r="T87" s="115">
        <f>T88+T225</f>
        <v>17.172600000000003</v>
      </c>
      <c r="AT87" s="18" t="s">
        <v>78</v>
      </c>
      <c r="AU87" s="18" t="s">
        <v>122</v>
      </c>
      <c r="BK87" s="116">
        <f>BK88+BK225</f>
        <v>0</v>
      </c>
    </row>
    <row r="88" spans="2:65" s="11" customFormat="1" ht="25.9" customHeight="1">
      <c r="B88" s="117"/>
      <c r="D88" s="118" t="s">
        <v>78</v>
      </c>
      <c r="E88" s="119" t="s">
        <v>208</v>
      </c>
      <c r="F88" s="119" t="s">
        <v>209</v>
      </c>
      <c r="I88" s="120"/>
      <c r="J88" s="121">
        <f>BK88</f>
        <v>0</v>
      </c>
      <c r="L88" s="117"/>
      <c r="M88" s="122"/>
      <c r="P88" s="123">
        <f>P89+P96+P116+P208+P220</f>
        <v>0</v>
      </c>
      <c r="R88" s="123">
        <f>R89+R96+R116+R208+R220</f>
        <v>158.15105575999999</v>
      </c>
      <c r="T88" s="124">
        <f>T89+T96+T116+T208+T220</f>
        <v>17.172600000000003</v>
      </c>
      <c r="AR88" s="118" t="s">
        <v>87</v>
      </c>
      <c r="AT88" s="125" t="s">
        <v>78</v>
      </c>
      <c r="AU88" s="125" t="s">
        <v>79</v>
      </c>
      <c r="AY88" s="118" t="s">
        <v>143</v>
      </c>
      <c r="BK88" s="126">
        <f>BK89+BK96+BK116+BK208+BK220</f>
        <v>0</v>
      </c>
    </row>
    <row r="89" spans="2:65" s="11" customFormat="1" ht="22.9" customHeight="1">
      <c r="B89" s="117"/>
      <c r="D89" s="118" t="s">
        <v>78</v>
      </c>
      <c r="E89" s="127" t="s">
        <v>161</v>
      </c>
      <c r="F89" s="127" t="s">
        <v>791</v>
      </c>
      <c r="I89" s="120"/>
      <c r="J89" s="128">
        <f>BK89</f>
        <v>0</v>
      </c>
      <c r="L89" s="117"/>
      <c r="M89" s="122"/>
      <c r="P89" s="123">
        <f>SUM(P90:P95)</f>
        <v>0</v>
      </c>
      <c r="R89" s="123">
        <f>SUM(R90:R95)</f>
        <v>0.15582335999999999</v>
      </c>
      <c r="T89" s="124">
        <f>SUM(T90:T95)</f>
        <v>0</v>
      </c>
      <c r="AR89" s="118" t="s">
        <v>87</v>
      </c>
      <c r="AT89" s="125" t="s">
        <v>78</v>
      </c>
      <c r="AU89" s="125" t="s">
        <v>87</v>
      </c>
      <c r="AY89" s="118" t="s">
        <v>143</v>
      </c>
      <c r="BK89" s="126">
        <f>SUM(BK90:BK95)</f>
        <v>0</v>
      </c>
    </row>
    <row r="90" spans="2:65" s="1" customFormat="1" ht="16.5" customHeight="1">
      <c r="B90" s="129"/>
      <c r="C90" s="130" t="s">
        <v>87</v>
      </c>
      <c r="D90" s="130" t="s">
        <v>146</v>
      </c>
      <c r="E90" s="131" t="s">
        <v>1483</v>
      </c>
      <c r="F90" s="132" t="s">
        <v>1484</v>
      </c>
      <c r="G90" s="133" t="s">
        <v>196</v>
      </c>
      <c r="H90" s="134">
        <v>4.2240000000000002</v>
      </c>
      <c r="I90" s="135"/>
      <c r="J90" s="136">
        <f>ROUND(I90*H90,2)</f>
        <v>0</v>
      </c>
      <c r="K90" s="132" t="s">
        <v>150</v>
      </c>
      <c r="L90" s="34"/>
      <c r="M90" s="137" t="s">
        <v>3</v>
      </c>
      <c r="N90" s="138" t="s">
        <v>50</v>
      </c>
      <c r="P90" s="139">
        <f>O90*H90</f>
        <v>0</v>
      </c>
      <c r="Q90" s="139">
        <v>3.6889999999999999E-2</v>
      </c>
      <c r="R90" s="139">
        <f>Q90*H90</f>
        <v>0.15582335999999999</v>
      </c>
      <c r="S90" s="139">
        <v>0</v>
      </c>
      <c r="T90" s="140">
        <f>S90*H90</f>
        <v>0</v>
      </c>
      <c r="AR90" s="141" t="s">
        <v>169</v>
      </c>
      <c r="AT90" s="141" t="s">
        <v>146</v>
      </c>
      <c r="AU90" s="141" t="s">
        <v>89</v>
      </c>
      <c r="AY90" s="18" t="s">
        <v>143</v>
      </c>
      <c r="BE90" s="142">
        <f>IF(N90="základní",J90,0)</f>
        <v>0</v>
      </c>
      <c r="BF90" s="142">
        <f>IF(N90="snížená",J90,0)</f>
        <v>0</v>
      </c>
      <c r="BG90" s="142">
        <f>IF(N90="zákl. přenesená",J90,0)</f>
        <v>0</v>
      </c>
      <c r="BH90" s="142">
        <f>IF(N90="sníž. přenesená",J90,0)</f>
        <v>0</v>
      </c>
      <c r="BI90" s="142">
        <f>IF(N90="nulová",J90,0)</f>
        <v>0</v>
      </c>
      <c r="BJ90" s="18" t="s">
        <v>87</v>
      </c>
      <c r="BK90" s="142">
        <f>ROUND(I90*H90,2)</f>
        <v>0</v>
      </c>
      <c r="BL90" s="18" t="s">
        <v>169</v>
      </c>
      <c r="BM90" s="141" t="s">
        <v>1485</v>
      </c>
    </row>
    <row r="91" spans="2:65" s="1" customFormat="1" ht="11.25">
      <c r="B91" s="34"/>
      <c r="D91" s="143" t="s">
        <v>153</v>
      </c>
      <c r="F91" s="144" t="s">
        <v>1486</v>
      </c>
      <c r="I91" s="145"/>
      <c r="L91" s="34"/>
      <c r="M91" s="146"/>
      <c r="T91" s="55"/>
      <c r="AT91" s="18" t="s">
        <v>153</v>
      </c>
      <c r="AU91" s="18" t="s">
        <v>89</v>
      </c>
    </row>
    <row r="92" spans="2:65" s="13" customFormat="1" ht="11.25">
      <c r="B92" s="159"/>
      <c r="D92" s="147" t="s">
        <v>216</v>
      </c>
      <c r="E92" s="160" t="s">
        <v>3</v>
      </c>
      <c r="F92" s="161" t="s">
        <v>1487</v>
      </c>
      <c r="H92" s="162">
        <v>4.2240000000000002</v>
      </c>
      <c r="I92" s="163"/>
      <c r="L92" s="159"/>
      <c r="M92" s="164"/>
      <c r="T92" s="165"/>
      <c r="AT92" s="160" t="s">
        <v>216</v>
      </c>
      <c r="AU92" s="160" t="s">
        <v>89</v>
      </c>
      <c r="AV92" s="13" t="s">
        <v>89</v>
      </c>
      <c r="AW92" s="13" t="s">
        <v>40</v>
      </c>
      <c r="AX92" s="13" t="s">
        <v>79</v>
      </c>
      <c r="AY92" s="160" t="s">
        <v>143</v>
      </c>
    </row>
    <row r="93" spans="2:65" s="14" customFormat="1" ht="11.25">
      <c r="B93" s="166"/>
      <c r="D93" s="147" t="s">
        <v>216</v>
      </c>
      <c r="E93" s="167" t="s">
        <v>3</v>
      </c>
      <c r="F93" s="168" t="s">
        <v>219</v>
      </c>
      <c r="H93" s="169">
        <v>4.2240000000000002</v>
      </c>
      <c r="I93" s="170"/>
      <c r="L93" s="166"/>
      <c r="M93" s="171"/>
      <c r="T93" s="172"/>
      <c r="AT93" s="167" t="s">
        <v>216</v>
      </c>
      <c r="AU93" s="167" t="s">
        <v>89</v>
      </c>
      <c r="AV93" s="14" t="s">
        <v>169</v>
      </c>
      <c r="AW93" s="14" t="s">
        <v>40</v>
      </c>
      <c r="AX93" s="14" t="s">
        <v>87</v>
      </c>
      <c r="AY93" s="167" t="s">
        <v>143</v>
      </c>
    </row>
    <row r="94" spans="2:65" s="1" customFormat="1" ht="16.5" customHeight="1">
      <c r="B94" s="129"/>
      <c r="C94" s="130" t="s">
        <v>89</v>
      </c>
      <c r="D94" s="130" t="s">
        <v>146</v>
      </c>
      <c r="E94" s="131" t="s">
        <v>1488</v>
      </c>
      <c r="F94" s="132" t="s">
        <v>1489</v>
      </c>
      <c r="G94" s="133" t="s">
        <v>316</v>
      </c>
      <c r="H94" s="134">
        <v>35.200000000000003</v>
      </c>
      <c r="I94" s="135"/>
      <c r="J94" s="136">
        <f>ROUND(I94*H94,2)</f>
        <v>0</v>
      </c>
      <c r="K94" s="132" t="s">
        <v>3</v>
      </c>
      <c r="L94" s="34"/>
      <c r="M94" s="137" t="s">
        <v>3</v>
      </c>
      <c r="N94" s="138" t="s">
        <v>50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169</v>
      </c>
      <c r="AT94" s="141" t="s">
        <v>146</v>
      </c>
      <c r="AU94" s="141" t="s">
        <v>89</v>
      </c>
      <c r="AY94" s="18" t="s">
        <v>143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8" t="s">
        <v>87</v>
      </c>
      <c r="BK94" s="142">
        <f>ROUND(I94*H94,2)</f>
        <v>0</v>
      </c>
      <c r="BL94" s="18" t="s">
        <v>169</v>
      </c>
      <c r="BM94" s="141" t="s">
        <v>1490</v>
      </c>
    </row>
    <row r="95" spans="2:65" s="1" customFormat="1" ht="16.5" customHeight="1">
      <c r="B95" s="129"/>
      <c r="C95" s="130" t="s">
        <v>161</v>
      </c>
      <c r="D95" s="130" t="s">
        <v>146</v>
      </c>
      <c r="E95" s="131" t="s">
        <v>1491</v>
      </c>
      <c r="F95" s="132" t="s">
        <v>1492</v>
      </c>
      <c r="G95" s="133" t="s">
        <v>478</v>
      </c>
      <c r="H95" s="134">
        <v>36</v>
      </c>
      <c r="I95" s="135"/>
      <c r="J95" s="136">
        <f>ROUND(I95*H95,2)</f>
        <v>0</v>
      </c>
      <c r="K95" s="132" t="s">
        <v>3</v>
      </c>
      <c r="L95" s="34"/>
      <c r="M95" s="137" t="s">
        <v>3</v>
      </c>
      <c r="N95" s="138" t="s">
        <v>50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169</v>
      </c>
      <c r="AT95" s="141" t="s">
        <v>146</v>
      </c>
      <c r="AU95" s="141" t="s">
        <v>89</v>
      </c>
      <c r="AY95" s="18" t="s">
        <v>143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8" t="s">
        <v>87</v>
      </c>
      <c r="BK95" s="142">
        <f>ROUND(I95*H95,2)</f>
        <v>0</v>
      </c>
      <c r="BL95" s="18" t="s">
        <v>169</v>
      </c>
      <c r="BM95" s="141" t="s">
        <v>1493</v>
      </c>
    </row>
    <row r="96" spans="2:65" s="11" customFormat="1" ht="22.9" customHeight="1">
      <c r="B96" s="117"/>
      <c r="D96" s="118" t="s">
        <v>78</v>
      </c>
      <c r="E96" s="127" t="s">
        <v>182</v>
      </c>
      <c r="F96" s="127" t="s">
        <v>1494</v>
      </c>
      <c r="I96" s="120"/>
      <c r="J96" s="128">
        <f>BK96</f>
        <v>0</v>
      </c>
      <c r="L96" s="117"/>
      <c r="M96" s="122"/>
      <c r="P96" s="123">
        <f>SUM(P97:P115)</f>
        <v>0</v>
      </c>
      <c r="R96" s="123">
        <f>SUM(R97:R115)</f>
        <v>3.3741000000000003</v>
      </c>
      <c r="T96" s="124">
        <f>SUM(T97:T115)</f>
        <v>0</v>
      </c>
      <c r="AR96" s="118" t="s">
        <v>87</v>
      </c>
      <c r="AT96" s="125" t="s">
        <v>78</v>
      </c>
      <c r="AU96" s="125" t="s">
        <v>87</v>
      </c>
      <c r="AY96" s="118" t="s">
        <v>143</v>
      </c>
      <c r="BK96" s="126">
        <f>SUM(BK97:BK115)</f>
        <v>0</v>
      </c>
    </row>
    <row r="97" spans="2:65" s="1" customFormat="1" ht="21.75" customHeight="1">
      <c r="B97" s="129"/>
      <c r="C97" s="130" t="s">
        <v>169</v>
      </c>
      <c r="D97" s="130" t="s">
        <v>146</v>
      </c>
      <c r="E97" s="131" t="s">
        <v>1495</v>
      </c>
      <c r="F97" s="132" t="s">
        <v>1496</v>
      </c>
      <c r="G97" s="133" t="s">
        <v>213</v>
      </c>
      <c r="H97" s="134">
        <v>690</v>
      </c>
      <c r="I97" s="135"/>
      <c r="J97" s="136">
        <f>ROUND(I97*H97,2)</f>
        <v>0</v>
      </c>
      <c r="K97" s="132" t="s">
        <v>150</v>
      </c>
      <c r="L97" s="34"/>
      <c r="M97" s="137" t="s">
        <v>3</v>
      </c>
      <c r="N97" s="138" t="s">
        <v>50</v>
      </c>
      <c r="P97" s="139">
        <f>O97*H97</f>
        <v>0</v>
      </c>
      <c r="Q97" s="139">
        <v>4.8900000000000002E-3</v>
      </c>
      <c r="R97" s="139">
        <f>Q97*H97</f>
        <v>3.3741000000000003</v>
      </c>
      <c r="S97" s="139">
        <v>0</v>
      </c>
      <c r="T97" s="140">
        <f>S97*H97</f>
        <v>0</v>
      </c>
      <c r="AR97" s="141" t="s">
        <v>169</v>
      </c>
      <c r="AT97" s="141" t="s">
        <v>146</v>
      </c>
      <c r="AU97" s="141" t="s">
        <v>89</v>
      </c>
      <c r="AY97" s="18" t="s">
        <v>143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8" t="s">
        <v>87</v>
      </c>
      <c r="BK97" s="142">
        <f>ROUND(I97*H97,2)</f>
        <v>0</v>
      </c>
      <c r="BL97" s="18" t="s">
        <v>169</v>
      </c>
      <c r="BM97" s="141" t="s">
        <v>1497</v>
      </c>
    </row>
    <row r="98" spans="2:65" s="1" customFormat="1" ht="11.25">
      <c r="B98" s="34"/>
      <c r="D98" s="143" t="s">
        <v>153</v>
      </c>
      <c r="F98" s="144" t="s">
        <v>1498</v>
      </c>
      <c r="I98" s="145"/>
      <c r="L98" s="34"/>
      <c r="M98" s="146"/>
      <c r="T98" s="55"/>
      <c r="AT98" s="18" t="s">
        <v>153</v>
      </c>
      <c r="AU98" s="18" t="s">
        <v>89</v>
      </c>
    </row>
    <row r="99" spans="2:65" s="1" customFormat="1" ht="19.5">
      <c r="B99" s="34"/>
      <c r="D99" s="147" t="s">
        <v>165</v>
      </c>
      <c r="F99" s="148" t="s">
        <v>1499</v>
      </c>
      <c r="I99" s="145"/>
      <c r="L99" s="34"/>
      <c r="M99" s="146"/>
      <c r="T99" s="55"/>
      <c r="AT99" s="18" t="s">
        <v>165</v>
      </c>
      <c r="AU99" s="18" t="s">
        <v>89</v>
      </c>
    </row>
    <row r="100" spans="2:65" s="12" customFormat="1" ht="11.25">
      <c r="B100" s="153"/>
      <c r="D100" s="147" t="s">
        <v>216</v>
      </c>
      <c r="E100" s="154" t="s">
        <v>3</v>
      </c>
      <c r="F100" s="155" t="s">
        <v>1500</v>
      </c>
      <c r="H100" s="154" t="s">
        <v>3</v>
      </c>
      <c r="I100" s="156"/>
      <c r="L100" s="153"/>
      <c r="M100" s="157"/>
      <c r="T100" s="158"/>
      <c r="AT100" s="154" t="s">
        <v>216</v>
      </c>
      <c r="AU100" s="154" t="s">
        <v>89</v>
      </c>
      <c r="AV100" s="12" t="s">
        <v>87</v>
      </c>
      <c r="AW100" s="12" t="s">
        <v>40</v>
      </c>
      <c r="AX100" s="12" t="s">
        <v>79</v>
      </c>
      <c r="AY100" s="154" t="s">
        <v>143</v>
      </c>
    </row>
    <row r="101" spans="2:65" s="13" customFormat="1" ht="11.25">
      <c r="B101" s="159"/>
      <c r="D101" s="147" t="s">
        <v>216</v>
      </c>
      <c r="E101" s="160" t="s">
        <v>3</v>
      </c>
      <c r="F101" s="161" t="s">
        <v>1501</v>
      </c>
      <c r="H101" s="162">
        <v>690</v>
      </c>
      <c r="I101" s="163"/>
      <c r="L101" s="159"/>
      <c r="M101" s="164"/>
      <c r="T101" s="165"/>
      <c r="AT101" s="160" t="s">
        <v>216</v>
      </c>
      <c r="AU101" s="160" t="s">
        <v>89</v>
      </c>
      <c r="AV101" s="13" t="s">
        <v>89</v>
      </c>
      <c r="AW101" s="13" t="s">
        <v>40</v>
      </c>
      <c r="AX101" s="13" t="s">
        <v>79</v>
      </c>
      <c r="AY101" s="160" t="s">
        <v>143</v>
      </c>
    </row>
    <row r="102" spans="2:65" s="14" customFormat="1" ht="11.25">
      <c r="B102" s="166"/>
      <c r="D102" s="147" t="s">
        <v>216</v>
      </c>
      <c r="E102" s="167" t="s">
        <v>3</v>
      </c>
      <c r="F102" s="168" t="s">
        <v>219</v>
      </c>
      <c r="H102" s="169">
        <v>690</v>
      </c>
      <c r="I102" s="170"/>
      <c r="L102" s="166"/>
      <c r="M102" s="171"/>
      <c r="T102" s="172"/>
      <c r="AT102" s="167" t="s">
        <v>216</v>
      </c>
      <c r="AU102" s="167" t="s">
        <v>89</v>
      </c>
      <c r="AV102" s="14" t="s">
        <v>169</v>
      </c>
      <c r="AW102" s="14" t="s">
        <v>40</v>
      </c>
      <c r="AX102" s="14" t="s">
        <v>87</v>
      </c>
      <c r="AY102" s="167" t="s">
        <v>143</v>
      </c>
    </row>
    <row r="103" spans="2:65" s="1" customFormat="1" ht="16.5" customHeight="1">
      <c r="B103" s="129"/>
      <c r="C103" s="130" t="s">
        <v>142</v>
      </c>
      <c r="D103" s="130" t="s">
        <v>146</v>
      </c>
      <c r="E103" s="131" t="s">
        <v>1502</v>
      </c>
      <c r="F103" s="132" t="s">
        <v>1503</v>
      </c>
      <c r="G103" s="133" t="s">
        <v>213</v>
      </c>
      <c r="H103" s="134">
        <v>1960</v>
      </c>
      <c r="I103" s="135"/>
      <c r="J103" s="136">
        <f>ROUND(I103*H103,2)</f>
        <v>0</v>
      </c>
      <c r="K103" s="132" t="s">
        <v>150</v>
      </c>
      <c r="L103" s="34"/>
      <c r="M103" s="137" t="s">
        <v>3</v>
      </c>
      <c r="N103" s="138" t="s">
        <v>50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169</v>
      </c>
      <c r="AT103" s="141" t="s">
        <v>146</v>
      </c>
      <c r="AU103" s="141" t="s">
        <v>89</v>
      </c>
      <c r="AY103" s="18" t="s">
        <v>143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8" t="s">
        <v>87</v>
      </c>
      <c r="BK103" s="142">
        <f>ROUND(I103*H103,2)</f>
        <v>0</v>
      </c>
      <c r="BL103" s="18" t="s">
        <v>169</v>
      </c>
      <c r="BM103" s="141" t="s">
        <v>1504</v>
      </c>
    </row>
    <row r="104" spans="2:65" s="1" customFormat="1" ht="11.25">
      <c r="B104" s="34"/>
      <c r="D104" s="143" t="s">
        <v>153</v>
      </c>
      <c r="F104" s="144" t="s">
        <v>1505</v>
      </c>
      <c r="I104" s="145"/>
      <c r="L104" s="34"/>
      <c r="M104" s="146"/>
      <c r="T104" s="55"/>
      <c r="AT104" s="18" t="s">
        <v>153</v>
      </c>
      <c r="AU104" s="18" t="s">
        <v>89</v>
      </c>
    </row>
    <row r="105" spans="2:65" s="12" customFormat="1" ht="11.25">
      <c r="B105" s="153"/>
      <c r="D105" s="147" t="s">
        <v>216</v>
      </c>
      <c r="E105" s="154" t="s">
        <v>3</v>
      </c>
      <c r="F105" s="155" t="s">
        <v>1506</v>
      </c>
      <c r="H105" s="154" t="s">
        <v>3</v>
      </c>
      <c r="I105" s="156"/>
      <c r="L105" s="153"/>
      <c r="M105" s="157"/>
      <c r="T105" s="158"/>
      <c r="AT105" s="154" t="s">
        <v>216</v>
      </c>
      <c r="AU105" s="154" t="s">
        <v>89</v>
      </c>
      <c r="AV105" s="12" t="s">
        <v>87</v>
      </c>
      <c r="AW105" s="12" t="s">
        <v>40</v>
      </c>
      <c r="AX105" s="12" t="s">
        <v>79</v>
      </c>
      <c r="AY105" s="154" t="s">
        <v>143</v>
      </c>
    </row>
    <row r="106" spans="2:65" s="13" customFormat="1" ht="11.25">
      <c r="B106" s="159"/>
      <c r="D106" s="147" t="s">
        <v>216</v>
      </c>
      <c r="E106" s="160" t="s">
        <v>3</v>
      </c>
      <c r="F106" s="161" t="s">
        <v>1507</v>
      </c>
      <c r="H106" s="162">
        <v>1270</v>
      </c>
      <c r="I106" s="163"/>
      <c r="L106" s="159"/>
      <c r="M106" s="164"/>
      <c r="T106" s="165"/>
      <c r="AT106" s="160" t="s">
        <v>216</v>
      </c>
      <c r="AU106" s="160" t="s">
        <v>89</v>
      </c>
      <c r="AV106" s="13" t="s">
        <v>89</v>
      </c>
      <c r="AW106" s="13" t="s">
        <v>40</v>
      </c>
      <c r="AX106" s="13" t="s">
        <v>79</v>
      </c>
      <c r="AY106" s="160" t="s">
        <v>143</v>
      </c>
    </row>
    <row r="107" spans="2:65" s="12" customFormat="1" ht="11.25">
      <c r="B107" s="153"/>
      <c r="D107" s="147" t="s">
        <v>216</v>
      </c>
      <c r="E107" s="154" t="s">
        <v>3</v>
      </c>
      <c r="F107" s="155" t="s">
        <v>1500</v>
      </c>
      <c r="H107" s="154" t="s">
        <v>3</v>
      </c>
      <c r="I107" s="156"/>
      <c r="L107" s="153"/>
      <c r="M107" s="157"/>
      <c r="T107" s="158"/>
      <c r="AT107" s="154" t="s">
        <v>216</v>
      </c>
      <c r="AU107" s="154" t="s">
        <v>89</v>
      </c>
      <c r="AV107" s="12" t="s">
        <v>87</v>
      </c>
      <c r="AW107" s="12" t="s">
        <v>40</v>
      </c>
      <c r="AX107" s="12" t="s">
        <v>79</v>
      </c>
      <c r="AY107" s="154" t="s">
        <v>143</v>
      </c>
    </row>
    <row r="108" spans="2:65" s="13" customFormat="1" ht="11.25">
      <c r="B108" s="159"/>
      <c r="D108" s="147" t="s">
        <v>216</v>
      </c>
      <c r="E108" s="160" t="s">
        <v>3</v>
      </c>
      <c r="F108" s="161" t="s">
        <v>1501</v>
      </c>
      <c r="H108" s="162">
        <v>690</v>
      </c>
      <c r="I108" s="163"/>
      <c r="L108" s="159"/>
      <c r="M108" s="164"/>
      <c r="T108" s="165"/>
      <c r="AT108" s="160" t="s">
        <v>216</v>
      </c>
      <c r="AU108" s="160" t="s">
        <v>89</v>
      </c>
      <c r="AV108" s="13" t="s">
        <v>89</v>
      </c>
      <c r="AW108" s="13" t="s">
        <v>40</v>
      </c>
      <c r="AX108" s="13" t="s">
        <v>79</v>
      </c>
      <c r="AY108" s="160" t="s">
        <v>143</v>
      </c>
    </row>
    <row r="109" spans="2:65" s="14" customFormat="1" ht="11.25">
      <c r="B109" s="166"/>
      <c r="D109" s="147" t="s">
        <v>216</v>
      </c>
      <c r="E109" s="167" t="s">
        <v>3</v>
      </c>
      <c r="F109" s="168" t="s">
        <v>219</v>
      </c>
      <c r="H109" s="169">
        <v>1960</v>
      </c>
      <c r="I109" s="170"/>
      <c r="L109" s="166"/>
      <c r="M109" s="171"/>
      <c r="T109" s="172"/>
      <c r="AT109" s="167" t="s">
        <v>216</v>
      </c>
      <c r="AU109" s="167" t="s">
        <v>89</v>
      </c>
      <c r="AV109" s="14" t="s">
        <v>169</v>
      </c>
      <c r="AW109" s="14" t="s">
        <v>40</v>
      </c>
      <c r="AX109" s="14" t="s">
        <v>87</v>
      </c>
      <c r="AY109" s="167" t="s">
        <v>143</v>
      </c>
    </row>
    <row r="110" spans="2:65" s="1" customFormat="1" ht="21.75" customHeight="1">
      <c r="B110" s="129"/>
      <c r="C110" s="130" t="s">
        <v>182</v>
      </c>
      <c r="D110" s="130" t="s">
        <v>146</v>
      </c>
      <c r="E110" s="131" t="s">
        <v>1508</v>
      </c>
      <c r="F110" s="132" t="s">
        <v>1509</v>
      </c>
      <c r="G110" s="133" t="s">
        <v>213</v>
      </c>
      <c r="H110" s="134">
        <v>3810</v>
      </c>
      <c r="I110" s="135"/>
      <c r="J110" s="136">
        <f>ROUND(I110*H110,2)</f>
        <v>0</v>
      </c>
      <c r="K110" s="132" t="s">
        <v>150</v>
      </c>
      <c r="L110" s="34"/>
      <c r="M110" s="137" t="s">
        <v>3</v>
      </c>
      <c r="N110" s="138" t="s">
        <v>50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169</v>
      </c>
      <c r="AT110" s="141" t="s">
        <v>146</v>
      </c>
      <c r="AU110" s="141" t="s">
        <v>89</v>
      </c>
      <c r="AY110" s="18" t="s">
        <v>143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8" t="s">
        <v>87</v>
      </c>
      <c r="BK110" s="142">
        <f>ROUND(I110*H110,2)</f>
        <v>0</v>
      </c>
      <c r="BL110" s="18" t="s">
        <v>169</v>
      </c>
      <c r="BM110" s="141" t="s">
        <v>1510</v>
      </c>
    </row>
    <row r="111" spans="2:65" s="1" customFormat="1" ht="11.25">
      <c r="B111" s="34"/>
      <c r="D111" s="143" t="s">
        <v>153</v>
      </c>
      <c r="F111" s="144" t="s">
        <v>1511</v>
      </c>
      <c r="I111" s="145"/>
      <c r="L111" s="34"/>
      <c r="M111" s="146"/>
      <c r="T111" s="55"/>
      <c r="AT111" s="18" t="s">
        <v>153</v>
      </c>
      <c r="AU111" s="18" t="s">
        <v>89</v>
      </c>
    </row>
    <row r="112" spans="2:65" s="12" customFormat="1" ht="11.25">
      <c r="B112" s="153"/>
      <c r="D112" s="147" t="s">
        <v>216</v>
      </c>
      <c r="E112" s="154" t="s">
        <v>3</v>
      </c>
      <c r="F112" s="155" t="s">
        <v>1512</v>
      </c>
      <c r="H112" s="154" t="s">
        <v>3</v>
      </c>
      <c r="I112" s="156"/>
      <c r="L112" s="153"/>
      <c r="M112" s="157"/>
      <c r="T112" s="158"/>
      <c r="AT112" s="154" t="s">
        <v>216</v>
      </c>
      <c r="AU112" s="154" t="s">
        <v>89</v>
      </c>
      <c r="AV112" s="12" t="s">
        <v>87</v>
      </c>
      <c r="AW112" s="12" t="s">
        <v>40</v>
      </c>
      <c r="AX112" s="12" t="s">
        <v>79</v>
      </c>
      <c r="AY112" s="154" t="s">
        <v>143</v>
      </c>
    </row>
    <row r="113" spans="2:65" s="12" customFormat="1" ht="11.25">
      <c r="B113" s="153"/>
      <c r="D113" s="147" t="s">
        <v>216</v>
      </c>
      <c r="E113" s="154" t="s">
        <v>3</v>
      </c>
      <c r="F113" s="155" t="s">
        <v>1506</v>
      </c>
      <c r="H113" s="154" t="s">
        <v>3</v>
      </c>
      <c r="I113" s="156"/>
      <c r="L113" s="153"/>
      <c r="M113" s="157"/>
      <c r="T113" s="158"/>
      <c r="AT113" s="154" t="s">
        <v>216</v>
      </c>
      <c r="AU113" s="154" t="s">
        <v>89</v>
      </c>
      <c r="AV113" s="12" t="s">
        <v>87</v>
      </c>
      <c r="AW113" s="12" t="s">
        <v>40</v>
      </c>
      <c r="AX113" s="12" t="s">
        <v>79</v>
      </c>
      <c r="AY113" s="154" t="s">
        <v>143</v>
      </c>
    </row>
    <row r="114" spans="2:65" s="13" customFormat="1" ht="11.25">
      <c r="B114" s="159"/>
      <c r="D114" s="147" t="s">
        <v>216</v>
      </c>
      <c r="E114" s="160" t="s">
        <v>3</v>
      </c>
      <c r="F114" s="161" t="s">
        <v>1513</v>
      </c>
      <c r="H114" s="162">
        <v>3810</v>
      </c>
      <c r="I114" s="163"/>
      <c r="L114" s="159"/>
      <c r="M114" s="164"/>
      <c r="T114" s="165"/>
      <c r="AT114" s="160" t="s">
        <v>216</v>
      </c>
      <c r="AU114" s="160" t="s">
        <v>89</v>
      </c>
      <c r="AV114" s="13" t="s">
        <v>89</v>
      </c>
      <c r="AW114" s="13" t="s">
        <v>40</v>
      </c>
      <c r="AX114" s="13" t="s">
        <v>79</v>
      </c>
      <c r="AY114" s="160" t="s">
        <v>143</v>
      </c>
    </row>
    <row r="115" spans="2:65" s="14" customFormat="1" ht="11.25">
      <c r="B115" s="166"/>
      <c r="D115" s="147" t="s">
        <v>216</v>
      </c>
      <c r="E115" s="167" t="s">
        <v>3</v>
      </c>
      <c r="F115" s="168" t="s">
        <v>219</v>
      </c>
      <c r="H115" s="169">
        <v>3810</v>
      </c>
      <c r="I115" s="170"/>
      <c r="L115" s="166"/>
      <c r="M115" s="171"/>
      <c r="T115" s="172"/>
      <c r="AT115" s="167" t="s">
        <v>216</v>
      </c>
      <c r="AU115" s="167" t="s">
        <v>89</v>
      </c>
      <c r="AV115" s="14" t="s">
        <v>169</v>
      </c>
      <c r="AW115" s="14" t="s">
        <v>40</v>
      </c>
      <c r="AX115" s="14" t="s">
        <v>87</v>
      </c>
      <c r="AY115" s="167" t="s">
        <v>143</v>
      </c>
    </row>
    <row r="116" spans="2:65" s="11" customFormat="1" ht="22.9" customHeight="1">
      <c r="B116" s="117"/>
      <c r="D116" s="118" t="s">
        <v>78</v>
      </c>
      <c r="E116" s="127" t="s">
        <v>266</v>
      </c>
      <c r="F116" s="127" t="s">
        <v>312</v>
      </c>
      <c r="I116" s="120"/>
      <c r="J116" s="128">
        <f>BK116</f>
        <v>0</v>
      </c>
      <c r="L116" s="117"/>
      <c r="M116" s="122"/>
      <c r="P116" s="123">
        <f>SUM(P117:P207)</f>
        <v>0</v>
      </c>
      <c r="R116" s="123">
        <f>SUM(R117:R207)</f>
        <v>154.62113239999999</v>
      </c>
      <c r="T116" s="124">
        <f>SUM(T117:T207)</f>
        <v>17.172600000000003</v>
      </c>
      <c r="AR116" s="118" t="s">
        <v>87</v>
      </c>
      <c r="AT116" s="125" t="s">
        <v>78</v>
      </c>
      <c r="AU116" s="125" t="s">
        <v>87</v>
      </c>
      <c r="AY116" s="118" t="s">
        <v>143</v>
      </c>
      <c r="BK116" s="126">
        <f>SUM(BK117:BK207)</f>
        <v>0</v>
      </c>
    </row>
    <row r="117" spans="2:65" s="1" customFormat="1" ht="24.2" customHeight="1">
      <c r="B117" s="129"/>
      <c r="C117" s="130" t="s">
        <v>189</v>
      </c>
      <c r="D117" s="130" t="s">
        <v>146</v>
      </c>
      <c r="E117" s="131" t="s">
        <v>1514</v>
      </c>
      <c r="F117" s="132" t="s">
        <v>1515</v>
      </c>
      <c r="G117" s="133" t="s">
        <v>213</v>
      </c>
      <c r="H117" s="134">
        <v>1960</v>
      </c>
      <c r="I117" s="135"/>
      <c r="J117" s="136">
        <f>ROUND(I117*H117,2)</f>
        <v>0</v>
      </c>
      <c r="K117" s="132" t="s">
        <v>150</v>
      </c>
      <c r="L117" s="34"/>
      <c r="M117" s="137" t="s">
        <v>3</v>
      </c>
      <c r="N117" s="138" t="s">
        <v>50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169</v>
      </c>
      <c r="AT117" s="141" t="s">
        <v>146</v>
      </c>
      <c r="AU117" s="141" t="s">
        <v>89</v>
      </c>
      <c r="AY117" s="18" t="s">
        <v>143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8" t="s">
        <v>87</v>
      </c>
      <c r="BK117" s="142">
        <f>ROUND(I117*H117,2)</f>
        <v>0</v>
      </c>
      <c r="BL117" s="18" t="s">
        <v>169</v>
      </c>
      <c r="BM117" s="141" t="s">
        <v>1516</v>
      </c>
    </row>
    <row r="118" spans="2:65" s="1" customFormat="1" ht="11.25">
      <c r="B118" s="34"/>
      <c r="D118" s="143" t="s">
        <v>153</v>
      </c>
      <c r="F118" s="144" t="s">
        <v>1517</v>
      </c>
      <c r="I118" s="145"/>
      <c r="L118" s="34"/>
      <c r="M118" s="146"/>
      <c r="T118" s="55"/>
      <c r="AT118" s="18" t="s">
        <v>153</v>
      </c>
      <c r="AU118" s="18" t="s">
        <v>89</v>
      </c>
    </row>
    <row r="119" spans="2:65" s="12" customFormat="1" ht="11.25">
      <c r="B119" s="153"/>
      <c r="D119" s="147" t="s">
        <v>216</v>
      </c>
      <c r="E119" s="154" t="s">
        <v>3</v>
      </c>
      <c r="F119" s="155" t="s">
        <v>1518</v>
      </c>
      <c r="H119" s="154" t="s">
        <v>3</v>
      </c>
      <c r="I119" s="156"/>
      <c r="L119" s="153"/>
      <c r="M119" s="157"/>
      <c r="T119" s="158"/>
      <c r="AT119" s="154" t="s">
        <v>216</v>
      </c>
      <c r="AU119" s="154" t="s">
        <v>89</v>
      </c>
      <c r="AV119" s="12" t="s">
        <v>87</v>
      </c>
      <c r="AW119" s="12" t="s">
        <v>40</v>
      </c>
      <c r="AX119" s="12" t="s">
        <v>79</v>
      </c>
      <c r="AY119" s="154" t="s">
        <v>143</v>
      </c>
    </row>
    <row r="120" spans="2:65" s="13" customFormat="1" ht="11.25">
      <c r="B120" s="159"/>
      <c r="D120" s="147" t="s">
        <v>216</v>
      </c>
      <c r="E120" s="160" t="s">
        <v>3</v>
      </c>
      <c r="F120" s="161" t="s">
        <v>1519</v>
      </c>
      <c r="H120" s="162">
        <v>1960</v>
      </c>
      <c r="I120" s="163"/>
      <c r="L120" s="159"/>
      <c r="M120" s="164"/>
      <c r="T120" s="165"/>
      <c r="AT120" s="160" t="s">
        <v>216</v>
      </c>
      <c r="AU120" s="160" t="s">
        <v>89</v>
      </c>
      <c r="AV120" s="13" t="s">
        <v>89</v>
      </c>
      <c r="AW120" s="13" t="s">
        <v>40</v>
      </c>
      <c r="AX120" s="13" t="s">
        <v>79</v>
      </c>
      <c r="AY120" s="160" t="s">
        <v>143</v>
      </c>
    </row>
    <row r="121" spans="2:65" s="14" customFormat="1" ht="11.25">
      <c r="B121" s="166"/>
      <c r="D121" s="147" t="s">
        <v>216</v>
      </c>
      <c r="E121" s="167" t="s">
        <v>3</v>
      </c>
      <c r="F121" s="168" t="s">
        <v>219</v>
      </c>
      <c r="H121" s="169">
        <v>1960</v>
      </c>
      <c r="I121" s="170"/>
      <c r="L121" s="166"/>
      <c r="M121" s="171"/>
      <c r="T121" s="172"/>
      <c r="AT121" s="167" t="s">
        <v>216</v>
      </c>
      <c r="AU121" s="167" t="s">
        <v>89</v>
      </c>
      <c r="AV121" s="14" t="s">
        <v>169</v>
      </c>
      <c r="AW121" s="14" t="s">
        <v>40</v>
      </c>
      <c r="AX121" s="14" t="s">
        <v>87</v>
      </c>
      <c r="AY121" s="167" t="s">
        <v>143</v>
      </c>
    </row>
    <row r="122" spans="2:65" s="1" customFormat="1" ht="24.2" customHeight="1">
      <c r="B122" s="129"/>
      <c r="C122" s="130" t="s">
        <v>258</v>
      </c>
      <c r="D122" s="130" t="s">
        <v>146</v>
      </c>
      <c r="E122" s="131" t="s">
        <v>1520</v>
      </c>
      <c r="F122" s="132" t="s">
        <v>1521</v>
      </c>
      <c r="G122" s="133" t="s">
        <v>213</v>
      </c>
      <c r="H122" s="134">
        <v>39200</v>
      </c>
      <c r="I122" s="135"/>
      <c r="J122" s="136">
        <f>ROUND(I122*H122,2)</f>
        <v>0</v>
      </c>
      <c r="K122" s="132" t="s">
        <v>150</v>
      </c>
      <c r="L122" s="34"/>
      <c r="M122" s="137" t="s">
        <v>3</v>
      </c>
      <c r="N122" s="138" t="s">
        <v>50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169</v>
      </c>
      <c r="AT122" s="141" t="s">
        <v>146</v>
      </c>
      <c r="AU122" s="141" t="s">
        <v>89</v>
      </c>
      <c r="AY122" s="18" t="s">
        <v>143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8" t="s">
        <v>87</v>
      </c>
      <c r="BK122" s="142">
        <f>ROUND(I122*H122,2)</f>
        <v>0</v>
      </c>
      <c r="BL122" s="18" t="s">
        <v>169</v>
      </c>
      <c r="BM122" s="141" t="s">
        <v>1522</v>
      </c>
    </row>
    <row r="123" spans="2:65" s="1" customFormat="1" ht="11.25">
      <c r="B123" s="34"/>
      <c r="D123" s="143" t="s">
        <v>153</v>
      </c>
      <c r="F123" s="144" t="s">
        <v>1523</v>
      </c>
      <c r="I123" s="145"/>
      <c r="L123" s="34"/>
      <c r="M123" s="146"/>
      <c r="T123" s="55"/>
      <c r="AT123" s="18" t="s">
        <v>153</v>
      </c>
      <c r="AU123" s="18" t="s">
        <v>89</v>
      </c>
    </row>
    <row r="124" spans="2:65" s="12" customFormat="1" ht="11.25">
      <c r="B124" s="153"/>
      <c r="D124" s="147" t="s">
        <v>216</v>
      </c>
      <c r="E124" s="154" t="s">
        <v>3</v>
      </c>
      <c r="F124" s="155" t="s">
        <v>1524</v>
      </c>
      <c r="H124" s="154" t="s">
        <v>3</v>
      </c>
      <c r="I124" s="156"/>
      <c r="L124" s="153"/>
      <c r="M124" s="157"/>
      <c r="T124" s="158"/>
      <c r="AT124" s="154" t="s">
        <v>216</v>
      </c>
      <c r="AU124" s="154" t="s">
        <v>89</v>
      </c>
      <c r="AV124" s="12" t="s">
        <v>87</v>
      </c>
      <c r="AW124" s="12" t="s">
        <v>40</v>
      </c>
      <c r="AX124" s="12" t="s">
        <v>79</v>
      </c>
      <c r="AY124" s="154" t="s">
        <v>143</v>
      </c>
    </row>
    <row r="125" spans="2:65" s="12" customFormat="1" ht="11.25">
      <c r="B125" s="153"/>
      <c r="D125" s="147" t="s">
        <v>216</v>
      </c>
      <c r="E125" s="154" t="s">
        <v>3</v>
      </c>
      <c r="F125" s="155" t="s">
        <v>1518</v>
      </c>
      <c r="H125" s="154" t="s">
        <v>3</v>
      </c>
      <c r="I125" s="156"/>
      <c r="L125" s="153"/>
      <c r="M125" s="157"/>
      <c r="T125" s="158"/>
      <c r="AT125" s="154" t="s">
        <v>216</v>
      </c>
      <c r="AU125" s="154" t="s">
        <v>89</v>
      </c>
      <c r="AV125" s="12" t="s">
        <v>87</v>
      </c>
      <c r="AW125" s="12" t="s">
        <v>40</v>
      </c>
      <c r="AX125" s="12" t="s">
        <v>79</v>
      </c>
      <c r="AY125" s="154" t="s">
        <v>143</v>
      </c>
    </row>
    <row r="126" spans="2:65" s="13" customFormat="1" ht="11.25">
      <c r="B126" s="159"/>
      <c r="D126" s="147" t="s">
        <v>216</v>
      </c>
      <c r="E126" s="160" t="s">
        <v>3</v>
      </c>
      <c r="F126" s="161" t="s">
        <v>1525</v>
      </c>
      <c r="H126" s="162">
        <v>39200</v>
      </c>
      <c r="I126" s="163"/>
      <c r="L126" s="159"/>
      <c r="M126" s="164"/>
      <c r="T126" s="165"/>
      <c r="AT126" s="160" t="s">
        <v>216</v>
      </c>
      <c r="AU126" s="160" t="s">
        <v>89</v>
      </c>
      <c r="AV126" s="13" t="s">
        <v>89</v>
      </c>
      <c r="AW126" s="13" t="s">
        <v>40</v>
      </c>
      <c r="AX126" s="13" t="s">
        <v>79</v>
      </c>
      <c r="AY126" s="160" t="s">
        <v>143</v>
      </c>
    </row>
    <row r="127" spans="2:65" s="14" customFormat="1" ht="11.25">
      <c r="B127" s="166"/>
      <c r="D127" s="147" t="s">
        <v>216</v>
      </c>
      <c r="E127" s="167" t="s">
        <v>3</v>
      </c>
      <c r="F127" s="168" t="s">
        <v>219</v>
      </c>
      <c r="H127" s="169">
        <v>39200</v>
      </c>
      <c r="I127" s="170"/>
      <c r="L127" s="166"/>
      <c r="M127" s="171"/>
      <c r="T127" s="172"/>
      <c r="AT127" s="167" t="s">
        <v>216</v>
      </c>
      <c r="AU127" s="167" t="s">
        <v>89</v>
      </c>
      <c r="AV127" s="14" t="s">
        <v>169</v>
      </c>
      <c r="AW127" s="14" t="s">
        <v>40</v>
      </c>
      <c r="AX127" s="14" t="s">
        <v>87</v>
      </c>
      <c r="AY127" s="167" t="s">
        <v>143</v>
      </c>
    </row>
    <row r="128" spans="2:65" s="1" customFormat="1" ht="24.2" customHeight="1">
      <c r="B128" s="129"/>
      <c r="C128" s="130" t="s">
        <v>266</v>
      </c>
      <c r="D128" s="130" t="s">
        <v>146</v>
      </c>
      <c r="E128" s="131" t="s">
        <v>1526</v>
      </c>
      <c r="F128" s="132" t="s">
        <v>1527</v>
      </c>
      <c r="G128" s="133" t="s">
        <v>213</v>
      </c>
      <c r="H128" s="134">
        <v>1960</v>
      </c>
      <c r="I128" s="135"/>
      <c r="J128" s="136">
        <f>ROUND(I128*H128,2)</f>
        <v>0</v>
      </c>
      <c r="K128" s="132" t="s">
        <v>150</v>
      </c>
      <c r="L128" s="34"/>
      <c r="M128" s="137" t="s">
        <v>3</v>
      </c>
      <c r="N128" s="138" t="s">
        <v>50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169</v>
      </c>
      <c r="AT128" s="141" t="s">
        <v>146</v>
      </c>
      <c r="AU128" s="141" t="s">
        <v>89</v>
      </c>
      <c r="AY128" s="18" t="s">
        <v>143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8" t="s">
        <v>87</v>
      </c>
      <c r="BK128" s="142">
        <f>ROUND(I128*H128,2)</f>
        <v>0</v>
      </c>
      <c r="BL128" s="18" t="s">
        <v>169</v>
      </c>
      <c r="BM128" s="141" t="s">
        <v>1528</v>
      </c>
    </row>
    <row r="129" spans="2:65" s="1" customFormat="1" ht="11.25">
      <c r="B129" s="34"/>
      <c r="D129" s="143" t="s">
        <v>153</v>
      </c>
      <c r="F129" s="144" t="s">
        <v>1529</v>
      </c>
      <c r="I129" s="145"/>
      <c r="L129" s="34"/>
      <c r="M129" s="146"/>
      <c r="T129" s="55"/>
      <c r="AT129" s="18" t="s">
        <v>153</v>
      </c>
      <c r="AU129" s="18" t="s">
        <v>89</v>
      </c>
    </row>
    <row r="130" spans="2:65" s="1" customFormat="1" ht="24.2" customHeight="1">
      <c r="B130" s="129"/>
      <c r="C130" s="130" t="s">
        <v>272</v>
      </c>
      <c r="D130" s="130" t="s">
        <v>146</v>
      </c>
      <c r="E130" s="131" t="s">
        <v>1530</v>
      </c>
      <c r="F130" s="132" t="s">
        <v>1531</v>
      </c>
      <c r="G130" s="133" t="s">
        <v>213</v>
      </c>
      <c r="H130" s="134">
        <v>381</v>
      </c>
      <c r="I130" s="135"/>
      <c r="J130" s="136">
        <f>ROUND(I130*H130,2)</f>
        <v>0</v>
      </c>
      <c r="K130" s="132" t="s">
        <v>150</v>
      </c>
      <c r="L130" s="34"/>
      <c r="M130" s="137" t="s">
        <v>3</v>
      </c>
      <c r="N130" s="138" t="s">
        <v>50</v>
      </c>
      <c r="P130" s="139">
        <f>O130*H130</f>
        <v>0</v>
      </c>
      <c r="Q130" s="139">
        <v>0</v>
      </c>
      <c r="R130" s="139">
        <f>Q130*H130</f>
        <v>0</v>
      </c>
      <c r="S130" s="139">
        <v>1.06E-2</v>
      </c>
      <c r="T130" s="140">
        <f>S130*H130</f>
        <v>4.0385999999999997</v>
      </c>
      <c r="AR130" s="141" t="s">
        <v>169</v>
      </c>
      <c r="AT130" s="141" t="s">
        <v>146</v>
      </c>
      <c r="AU130" s="141" t="s">
        <v>89</v>
      </c>
      <c r="AY130" s="18" t="s">
        <v>143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8" t="s">
        <v>87</v>
      </c>
      <c r="BK130" s="142">
        <f>ROUND(I130*H130,2)</f>
        <v>0</v>
      </c>
      <c r="BL130" s="18" t="s">
        <v>169</v>
      </c>
      <c r="BM130" s="141" t="s">
        <v>1532</v>
      </c>
    </row>
    <row r="131" spans="2:65" s="1" customFormat="1" ht="11.25">
      <c r="B131" s="34"/>
      <c r="D131" s="143" t="s">
        <v>153</v>
      </c>
      <c r="F131" s="144" t="s">
        <v>1533</v>
      </c>
      <c r="I131" s="145"/>
      <c r="L131" s="34"/>
      <c r="M131" s="146"/>
      <c r="T131" s="55"/>
      <c r="AT131" s="18" t="s">
        <v>153</v>
      </c>
      <c r="AU131" s="18" t="s">
        <v>89</v>
      </c>
    </row>
    <row r="132" spans="2:65" s="12" customFormat="1" ht="11.25">
      <c r="B132" s="153"/>
      <c r="D132" s="147" t="s">
        <v>216</v>
      </c>
      <c r="E132" s="154" t="s">
        <v>3</v>
      </c>
      <c r="F132" s="155" t="s">
        <v>1534</v>
      </c>
      <c r="H132" s="154" t="s">
        <v>3</v>
      </c>
      <c r="I132" s="156"/>
      <c r="L132" s="153"/>
      <c r="M132" s="157"/>
      <c r="T132" s="158"/>
      <c r="AT132" s="154" t="s">
        <v>216</v>
      </c>
      <c r="AU132" s="154" t="s">
        <v>89</v>
      </c>
      <c r="AV132" s="12" t="s">
        <v>87</v>
      </c>
      <c r="AW132" s="12" t="s">
        <v>40</v>
      </c>
      <c r="AX132" s="12" t="s">
        <v>79</v>
      </c>
      <c r="AY132" s="154" t="s">
        <v>143</v>
      </c>
    </row>
    <row r="133" spans="2:65" s="12" customFormat="1" ht="11.25">
      <c r="B133" s="153"/>
      <c r="D133" s="147" t="s">
        <v>216</v>
      </c>
      <c r="E133" s="154" t="s">
        <v>3</v>
      </c>
      <c r="F133" s="155" t="s">
        <v>1506</v>
      </c>
      <c r="H133" s="154" t="s">
        <v>3</v>
      </c>
      <c r="I133" s="156"/>
      <c r="L133" s="153"/>
      <c r="M133" s="157"/>
      <c r="T133" s="158"/>
      <c r="AT133" s="154" t="s">
        <v>216</v>
      </c>
      <c r="AU133" s="154" t="s">
        <v>89</v>
      </c>
      <c r="AV133" s="12" t="s">
        <v>87</v>
      </c>
      <c r="AW133" s="12" t="s">
        <v>40</v>
      </c>
      <c r="AX133" s="12" t="s">
        <v>79</v>
      </c>
      <c r="AY133" s="154" t="s">
        <v>143</v>
      </c>
    </row>
    <row r="134" spans="2:65" s="13" customFormat="1" ht="11.25">
      <c r="B134" s="159"/>
      <c r="D134" s="147" t="s">
        <v>216</v>
      </c>
      <c r="E134" s="160" t="s">
        <v>3</v>
      </c>
      <c r="F134" s="161" t="s">
        <v>1535</v>
      </c>
      <c r="H134" s="162">
        <v>381</v>
      </c>
      <c r="I134" s="163"/>
      <c r="L134" s="159"/>
      <c r="M134" s="164"/>
      <c r="T134" s="165"/>
      <c r="AT134" s="160" t="s">
        <v>216</v>
      </c>
      <c r="AU134" s="160" t="s">
        <v>89</v>
      </c>
      <c r="AV134" s="13" t="s">
        <v>89</v>
      </c>
      <c r="AW134" s="13" t="s">
        <v>40</v>
      </c>
      <c r="AX134" s="13" t="s">
        <v>79</v>
      </c>
      <c r="AY134" s="160" t="s">
        <v>143</v>
      </c>
    </row>
    <row r="135" spans="2:65" s="14" customFormat="1" ht="11.25">
      <c r="B135" s="166"/>
      <c r="D135" s="147" t="s">
        <v>216</v>
      </c>
      <c r="E135" s="167" t="s">
        <v>3</v>
      </c>
      <c r="F135" s="168" t="s">
        <v>219</v>
      </c>
      <c r="H135" s="169">
        <v>381</v>
      </c>
      <c r="I135" s="170"/>
      <c r="L135" s="166"/>
      <c r="M135" s="171"/>
      <c r="T135" s="172"/>
      <c r="AT135" s="167" t="s">
        <v>216</v>
      </c>
      <c r="AU135" s="167" t="s">
        <v>89</v>
      </c>
      <c r="AV135" s="14" t="s">
        <v>169</v>
      </c>
      <c r="AW135" s="14" t="s">
        <v>40</v>
      </c>
      <c r="AX135" s="14" t="s">
        <v>87</v>
      </c>
      <c r="AY135" s="167" t="s">
        <v>143</v>
      </c>
    </row>
    <row r="136" spans="2:65" s="1" customFormat="1" ht="24.2" customHeight="1">
      <c r="B136" s="129"/>
      <c r="C136" s="130" t="s">
        <v>279</v>
      </c>
      <c r="D136" s="130" t="s">
        <v>146</v>
      </c>
      <c r="E136" s="131" t="s">
        <v>1536</v>
      </c>
      <c r="F136" s="132" t="s">
        <v>1537</v>
      </c>
      <c r="G136" s="133" t="s">
        <v>213</v>
      </c>
      <c r="H136" s="134">
        <v>187.4</v>
      </c>
      <c r="I136" s="135"/>
      <c r="J136" s="136">
        <f>ROUND(I136*H136,2)</f>
        <v>0</v>
      </c>
      <c r="K136" s="132" t="s">
        <v>150</v>
      </c>
      <c r="L136" s="34"/>
      <c r="M136" s="137" t="s">
        <v>3</v>
      </c>
      <c r="N136" s="138" t="s">
        <v>50</v>
      </c>
      <c r="P136" s="139">
        <f>O136*H136</f>
        <v>0</v>
      </c>
      <c r="Q136" s="139">
        <v>8.5500000000000003E-3</v>
      </c>
      <c r="R136" s="139">
        <f>Q136*H136</f>
        <v>1.6022700000000001</v>
      </c>
      <c r="S136" s="139">
        <v>0</v>
      </c>
      <c r="T136" s="140">
        <f>S136*H136</f>
        <v>0</v>
      </c>
      <c r="AR136" s="141" t="s">
        <v>169</v>
      </c>
      <c r="AT136" s="141" t="s">
        <v>146</v>
      </c>
      <c r="AU136" s="141" t="s">
        <v>89</v>
      </c>
      <c r="AY136" s="18" t="s">
        <v>143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8" t="s">
        <v>87</v>
      </c>
      <c r="BK136" s="142">
        <f>ROUND(I136*H136,2)</f>
        <v>0</v>
      </c>
      <c r="BL136" s="18" t="s">
        <v>169</v>
      </c>
      <c r="BM136" s="141" t="s">
        <v>1538</v>
      </c>
    </row>
    <row r="137" spans="2:65" s="1" customFormat="1" ht="11.25">
      <c r="B137" s="34"/>
      <c r="D137" s="143" t="s">
        <v>153</v>
      </c>
      <c r="F137" s="144" t="s">
        <v>1539</v>
      </c>
      <c r="I137" s="145"/>
      <c r="L137" s="34"/>
      <c r="M137" s="146"/>
      <c r="T137" s="55"/>
      <c r="AT137" s="18" t="s">
        <v>153</v>
      </c>
      <c r="AU137" s="18" t="s">
        <v>89</v>
      </c>
    </row>
    <row r="138" spans="2:65" s="12" customFormat="1" ht="11.25">
      <c r="B138" s="153"/>
      <c r="D138" s="147" t="s">
        <v>216</v>
      </c>
      <c r="E138" s="154" t="s">
        <v>3</v>
      </c>
      <c r="F138" s="155" t="s">
        <v>1540</v>
      </c>
      <c r="H138" s="154" t="s">
        <v>3</v>
      </c>
      <c r="I138" s="156"/>
      <c r="L138" s="153"/>
      <c r="M138" s="157"/>
      <c r="T138" s="158"/>
      <c r="AT138" s="154" t="s">
        <v>216</v>
      </c>
      <c r="AU138" s="154" t="s">
        <v>89</v>
      </c>
      <c r="AV138" s="12" t="s">
        <v>87</v>
      </c>
      <c r="AW138" s="12" t="s">
        <v>40</v>
      </c>
      <c r="AX138" s="12" t="s">
        <v>79</v>
      </c>
      <c r="AY138" s="154" t="s">
        <v>143</v>
      </c>
    </row>
    <row r="139" spans="2:65" s="12" customFormat="1" ht="11.25">
      <c r="B139" s="153"/>
      <c r="D139" s="147" t="s">
        <v>216</v>
      </c>
      <c r="E139" s="154" t="s">
        <v>3</v>
      </c>
      <c r="F139" s="155" t="s">
        <v>1541</v>
      </c>
      <c r="H139" s="154" t="s">
        <v>3</v>
      </c>
      <c r="I139" s="156"/>
      <c r="L139" s="153"/>
      <c r="M139" s="157"/>
      <c r="T139" s="158"/>
      <c r="AT139" s="154" t="s">
        <v>216</v>
      </c>
      <c r="AU139" s="154" t="s">
        <v>89</v>
      </c>
      <c r="AV139" s="12" t="s">
        <v>87</v>
      </c>
      <c r="AW139" s="12" t="s">
        <v>40</v>
      </c>
      <c r="AX139" s="12" t="s">
        <v>79</v>
      </c>
      <c r="AY139" s="154" t="s">
        <v>143</v>
      </c>
    </row>
    <row r="140" spans="2:65" s="13" customFormat="1" ht="11.25">
      <c r="B140" s="159"/>
      <c r="D140" s="147" t="s">
        <v>216</v>
      </c>
      <c r="E140" s="160" t="s">
        <v>3</v>
      </c>
      <c r="F140" s="161" t="s">
        <v>1542</v>
      </c>
      <c r="H140" s="162">
        <v>25.4</v>
      </c>
      <c r="I140" s="163"/>
      <c r="L140" s="159"/>
      <c r="M140" s="164"/>
      <c r="T140" s="165"/>
      <c r="AT140" s="160" t="s">
        <v>216</v>
      </c>
      <c r="AU140" s="160" t="s">
        <v>89</v>
      </c>
      <c r="AV140" s="13" t="s">
        <v>89</v>
      </c>
      <c r="AW140" s="13" t="s">
        <v>40</v>
      </c>
      <c r="AX140" s="13" t="s">
        <v>79</v>
      </c>
      <c r="AY140" s="160" t="s">
        <v>143</v>
      </c>
    </row>
    <row r="141" spans="2:65" s="12" customFormat="1" ht="11.25">
      <c r="B141" s="153"/>
      <c r="D141" s="147" t="s">
        <v>216</v>
      </c>
      <c r="E141" s="154" t="s">
        <v>3</v>
      </c>
      <c r="F141" s="155" t="s">
        <v>1543</v>
      </c>
      <c r="H141" s="154" t="s">
        <v>3</v>
      </c>
      <c r="I141" s="156"/>
      <c r="L141" s="153"/>
      <c r="M141" s="157"/>
      <c r="T141" s="158"/>
      <c r="AT141" s="154" t="s">
        <v>216</v>
      </c>
      <c r="AU141" s="154" t="s">
        <v>89</v>
      </c>
      <c r="AV141" s="12" t="s">
        <v>87</v>
      </c>
      <c r="AW141" s="12" t="s">
        <v>40</v>
      </c>
      <c r="AX141" s="12" t="s">
        <v>79</v>
      </c>
      <c r="AY141" s="154" t="s">
        <v>143</v>
      </c>
    </row>
    <row r="142" spans="2:65" s="12" customFormat="1" ht="11.25">
      <c r="B142" s="153"/>
      <c r="D142" s="147" t="s">
        <v>216</v>
      </c>
      <c r="E142" s="154" t="s">
        <v>3</v>
      </c>
      <c r="F142" s="155" t="s">
        <v>1544</v>
      </c>
      <c r="H142" s="154" t="s">
        <v>3</v>
      </c>
      <c r="I142" s="156"/>
      <c r="L142" s="153"/>
      <c r="M142" s="157"/>
      <c r="T142" s="158"/>
      <c r="AT142" s="154" t="s">
        <v>216</v>
      </c>
      <c r="AU142" s="154" t="s">
        <v>89</v>
      </c>
      <c r="AV142" s="12" t="s">
        <v>87</v>
      </c>
      <c r="AW142" s="12" t="s">
        <v>40</v>
      </c>
      <c r="AX142" s="12" t="s">
        <v>79</v>
      </c>
      <c r="AY142" s="154" t="s">
        <v>143</v>
      </c>
    </row>
    <row r="143" spans="2:65" s="13" customFormat="1" ht="11.25">
      <c r="B143" s="159"/>
      <c r="D143" s="147" t="s">
        <v>216</v>
      </c>
      <c r="E143" s="160" t="s">
        <v>3</v>
      </c>
      <c r="F143" s="161" t="s">
        <v>1545</v>
      </c>
      <c r="H143" s="162">
        <v>109.5</v>
      </c>
      <c r="I143" s="163"/>
      <c r="L143" s="159"/>
      <c r="M143" s="164"/>
      <c r="T143" s="165"/>
      <c r="AT143" s="160" t="s">
        <v>216</v>
      </c>
      <c r="AU143" s="160" t="s">
        <v>89</v>
      </c>
      <c r="AV143" s="13" t="s">
        <v>89</v>
      </c>
      <c r="AW143" s="13" t="s">
        <v>40</v>
      </c>
      <c r="AX143" s="13" t="s">
        <v>79</v>
      </c>
      <c r="AY143" s="160" t="s">
        <v>143</v>
      </c>
    </row>
    <row r="144" spans="2:65" s="12" customFormat="1" ht="11.25">
      <c r="B144" s="153"/>
      <c r="D144" s="147" t="s">
        <v>216</v>
      </c>
      <c r="E144" s="154" t="s">
        <v>3</v>
      </c>
      <c r="F144" s="155" t="s">
        <v>1546</v>
      </c>
      <c r="H144" s="154" t="s">
        <v>3</v>
      </c>
      <c r="I144" s="156"/>
      <c r="L144" s="153"/>
      <c r="M144" s="157"/>
      <c r="T144" s="158"/>
      <c r="AT144" s="154" t="s">
        <v>216</v>
      </c>
      <c r="AU144" s="154" t="s">
        <v>89</v>
      </c>
      <c r="AV144" s="12" t="s">
        <v>87</v>
      </c>
      <c r="AW144" s="12" t="s">
        <v>40</v>
      </c>
      <c r="AX144" s="12" t="s">
        <v>79</v>
      </c>
      <c r="AY144" s="154" t="s">
        <v>143</v>
      </c>
    </row>
    <row r="145" spans="2:65" s="13" customFormat="1" ht="11.25">
      <c r="B145" s="159"/>
      <c r="D145" s="147" t="s">
        <v>216</v>
      </c>
      <c r="E145" s="160" t="s">
        <v>3</v>
      </c>
      <c r="F145" s="161" t="s">
        <v>1547</v>
      </c>
      <c r="H145" s="162">
        <v>52.5</v>
      </c>
      <c r="I145" s="163"/>
      <c r="L145" s="159"/>
      <c r="M145" s="164"/>
      <c r="T145" s="165"/>
      <c r="AT145" s="160" t="s">
        <v>216</v>
      </c>
      <c r="AU145" s="160" t="s">
        <v>89</v>
      </c>
      <c r="AV145" s="13" t="s">
        <v>89</v>
      </c>
      <c r="AW145" s="13" t="s">
        <v>40</v>
      </c>
      <c r="AX145" s="13" t="s">
        <v>79</v>
      </c>
      <c r="AY145" s="160" t="s">
        <v>143</v>
      </c>
    </row>
    <row r="146" spans="2:65" s="14" customFormat="1" ht="11.25">
      <c r="B146" s="166"/>
      <c r="D146" s="147" t="s">
        <v>216</v>
      </c>
      <c r="E146" s="167" t="s">
        <v>3</v>
      </c>
      <c r="F146" s="168" t="s">
        <v>219</v>
      </c>
      <c r="H146" s="169">
        <v>187.4</v>
      </c>
      <c r="I146" s="170"/>
      <c r="L146" s="166"/>
      <c r="M146" s="171"/>
      <c r="T146" s="172"/>
      <c r="AT146" s="167" t="s">
        <v>216</v>
      </c>
      <c r="AU146" s="167" t="s">
        <v>89</v>
      </c>
      <c r="AV146" s="14" t="s">
        <v>169</v>
      </c>
      <c r="AW146" s="14" t="s">
        <v>40</v>
      </c>
      <c r="AX146" s="14" t="s">
        <v>87</v>
      </c>
      <c r="AY146" s="167" t="s">
        <v>143</v>
      </c>
    </row>
    <row r="147" spans="2:65" s="1" customFormat="1" ht="16.5" customHeight="1">
      <c r="B147" s="129"/>
      <c r="C147" s="130" t="s">
        <v>9</v>
      </c>
      <c r="D147" s="130" t="s">
        <v>146</v>
      </c>
      <c r="E147" s="131" t="s">
        <v>1548</v>
      </c>
      <c r="F147" s="132" t="s">
        <v>1549</v>
      </c>
      <c r="G147" s="133" t="s">
        <v>196</v>
      </c>
      <c r="H147" s="134">
        <v>4.2240000000000002</v>
      </c>
      <c r="I147" s="135"/>
      <c r="J147" s="136">
        <f>ROUND(I147*H147,2)</f>
        <v>0</v>
      </c>
      <c r="K147" s="132" t="s">
        <v>150</v>
      </c>
      <c r="L147" s="34"/>
      <c r="M147" s="137" t="s">
        <v>3</v>
      </c>
      <c r="N147" s="138" t="s">
        <v>50</v>
      </c>
      <c r="P147" s="139">
        <f>O147*H147</f>
        <v>0</v>
      </c>
      <c r="Q147" s="139">
        <v>0</v>
      </c>
      <c r="R147" s="139">
        <f>Q147*H147</f>
        <v>0</v>
      </c>
      <c r="S147" s="139">
        <v>2.5</v>
      </c>
      <c r="T147" s="140">
        <f>S147*H147</f>
        <v>10.56</v>
      </c>
      <c r="AR147" s="141" t="s">
        <v>169</v>
      </c>
      <c r="AT147" s="141" t="s">
        <v>146</v>
      </c>
      <c r="AU147" s="141" t="s">
        <v>89</v>
      </c>
      <c r="AY147" s="18" t="s">
        <v>143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8" t="s">
        <v>87</v>
      </c>
      <c r="BK147" s="142">
        <f>ROUND(I147*H147,2)</f>
        <v>0</v>
      </c>
      <c r="BL147" s="18" t="s">
        <v>169</v>
      </c>
      <c r="BM147" s="141" t="s">
        <v>1550</v>
      </c>
    </row>
    <row r="148" spans="2:65" s="1" customFormat="1" ht="11.25">
      <c r="B148" s="34"/>
      <c r="D148" s="143" t="s">
        <v>153</v>
      </c>
      <c r="F148" s="144" t="s">
        <v>1551</v>
      </c>
      <c r="I148" s="145"/>
      <c r="L148" s="34"/>
      <c r="M148" s="146"/>
      <c r="T148" s="55"/>
      <c r="AT148" s="18" t="s">
        <v>153</v>
      </c>
      <c r="AU148" s="18" t="s">
        <v>89</v>
      </c>
    </row>
    <row r="149" spans="2:65" s="12" customFormat="1" ht="11.25">
      <c r="B149" s="153"/>
      <c r="D149" s="147" t="s">
        <v>216</v>
      </c>
      <c r="E149" s="154" t="s">
        <v>3</v>
      </c>
      <c r="F149" s="155" t="s">
        <v>1552</v>
      </c>
      <c r="H149" s="154" t="s">
        <v>3</v>
      </c>
      <c r="I149" s="156"/>
      <c r="L149" s="153"/>
      <c r="M149" s="157"/>
      <c r="T149" s="158"/>
      <c r="AT149" s="154" t="s">
        <v>216</v>
      </c>
      <c r="AU149" s="154" t="s">
        <v>89</v>
      </c>
      <c r="AV149" s="12" t="s">
        <v>87</v>
      </c>
      <c r="AW149" s="12" t="s">
        <v>40</v>
      </c>
      <c r="AX149" s="12" t="s">
        <v>79</v>
      </c>
      <c r="AY149" s="154" t="s">
        <v>143</v>
      </c>
    </row>
    <row r="150" spans="2:65" s="13" customFormat="1" ht="11.25">
      <c r="B150" s="159"/>
      <c r="D150" s="147" t="s">
        <v>216</v>
      </c>
      <c r="E150" s="160" t="s">
        <v>3</v>
      </c>
      <c r="F150" s="161" t="s">
        <v>1487</v>
      </c>
      <c r="H150" s="162">
        <v>4.2240000000000002</v>
      </c>
      <c r="I150" s="163"/>
      <c r="L150" s="159"/>
      <c r="M150" s="164"/>
      <c r="T150" s="165"/>
      <c r="AT150" s="160" t="s">
        <v>216</v>
      </c>
      <c r="AU150" s="160" t="s">
        <v>89</v>
      </c>
      <c r="AV150" s="13" t="s">
        <v>89</v>
      </c>
      <c r="AW150" s="13" t="s">
        <v>40</v>
      </c>
      <c r="AX150" s="13" t="s">
        <v>79</v>
      </c>
      <c r="AY150" s="160" t="s">
        <v>143</v>
      </c>
    </row>
    <row r="151" spans="2:65" s="14" customFormat="1" ht="11.25">
      <c r="B151" s="166"/>
      <c r="D151" s="147" t="s">
        <v>216</v>
      </c>
      <c r="E151" s="167" t="s">
        <v>3</v>
      </c>
      <c r="F151" s="168" t="s">
        <v>219</v>
      </c>
      <c r="H151" s="169">
        <v>4.2240000000000002</v>
      </c>
      <c r="I151" s="170"/>
      <c r="L151" s="166"/>
      <c r="M151" s="171"/>
      <c r="T151" s="172"/>
      <c r="AT151" s="167" t="s">
        <v>216</v>
      </c>
      <c r="AU151" s="167" t="s">
        <v>89</v>
      </c>
      <c r="AV151" s="14" t="s">
        <v>169</v>
      </c>
      <c r="AW151" s="14" t="s">
        <v>40</v>
      </c>
      <c r="AX151" s="14" t="s">
        <v>87</v>
      </c>
      <c r="AY151" s="167" t="s">
        <v>143</v>
      </c>
    </row>
    <row r="152" spans="2:65" s="1" customFormat="1" ht="16.5" customHeight="1">
      <c r="B152" s="129"/>
      <c r="C152" s="130" t="s">
        <v>292</v>
      </c>
      <c r="D152" s="130" t="s">
        <v>146</v>
      </c>
      <c r="E152" s="131" t="s">
        <v>1553</v>
      </c>
      <c r="F152" s="132" t="s">
        <v>1554</v>
      </c>
      <c r="G152" s="133" t="s">
        <v>196</v>
      </c>
      <c r="H152" s="134">
        <v>3.81</v>
      </c>
      <c r="I152" s="135"/>
      <c r="J152" s="136">
        <f>ROUND(I152*H152,2)</f>
        <v>0</v>
      </c>
      <c r="K152" s="132" t="s">
        <v>150</v>
      </c>
      <c r="L152" s="34"/>
      <c r="M152" s="137" t="s">
        <v>3</v>
      </c>
      <c r="N152" s="138" t="s">
        <v>50</v>
      </c>
      <c r="P152" s="139">
        <f>O152*H152</f>
        <v>0</v>
      </c>
      <c r="Q152" s="139">
        <v>0.54034000000000004</v>
      </c>
      <c r="R152" s="139">
        <f>Q152*H152</f>
        <v>2.0586954000000004</v>
      </c>
      <c r="S152" s="139">
        <v>0</v>
      </c>
      <c r="T152" s="140">
        <f>S152*H152</f>
        <v>0</v>
      </c>
      <c r="AR152" s="141" t="s">
        <v>169</v>
      </c>
      <c r="AT152" s="141" t="s">
        <v>146</v>
      </c>
      <c r="AU152" s="141" t="s">
        <v>89</v>
      </c>
      <c r="AY152" s="18" t="s">
        <v>143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8" t="s">
        <v>87</v>
      </c>
      <c r="BK152" s="142">
        <f>ROUND(I152*H152,2)</f>
        <v>0</v>
      </c>
      <c r="BL152" s="18" t="s">
        <v>169</v>
      </c>
      <c r="BM152" s="141" t="s">
        <v>1555</v>
      </c>
    </row>
    <row r="153" spans="2:65" s="1" customFormat="1" ht="11.25">
      <c r="B153" s="34"/>
      <c r="D153" s="143" t="s">
        <v>153</v>
      </c>
      <c r="F153" s="144" t="s">
        <v>1556</v>
      </c>
      <c r="I153" s="145"/>
      <c r="L153" s="34"/>
      <c r="M153" s="146"/>
      <c r="T153" s="55"/>
      <c r="AT153" s="18" t="s">
        <v>153</v>
      </c>
      <c r="AU153" s="18" t="s">
        <v>89</v>
      </c>
    </row>
    <row r="154" spans="2:65" s="12" customFormat="1" ht="11.25">
      <c r="B154" s="153"/>
      <c r="D154" s="147" t="s">
        <v>216</v>
      </c>
      <c r="E154" s="154" t="s">
        <v>3</v>
      </c>
      <c r="F154" s="155" t="s">
        <v>1557</v>
      </c>
      <c r="H154" s="154" t="s">
        <v>3</v>
      </c>
      <c r="I154" s="156"/>
      <c r="L154" s="153"/>
      <c r="M154" s="157"/>
      <c r="T154" s="158"/>
      <c r="AT154" s="154" t="s">
        <v>216</v>
      </c>
      <c r="AU154" s="154" t="s">
        <v>89</v>
      </c>
      <c r="AV154" s="12" t="s">
        <v>87</v>
      </c>
      <c r="AW154" s="12" t="s">
        <v>40</v>
      </c>
      <c r="AX154" s="12" t="s">
        <v>79</v>
      </c>
      <c r="AY154" s="154" t="s">
        <v>143</v>
      </c>
    </row>
    <row r="155" spans="2:65" s="13" customFormat="1" ht="11.25">
      <c r="B155" s="159"/>
      <c r="D155" s="147" t="s">
        <v>216</v>
      </c>
      <c r="E155" s="160" t="s">
        <v>3</v>
      </c>
      <c r="F155" s="161" t="s">
        <v>1558</v>
      </c>
      <c r="H155" s="162">
        <v>3.81</v>
      </c>
      <c r="I155" s="163"/>
      <c r="L155" s="159"/>
      <c r="M155" s="164"/>
      <c r="T155" s="165"/>
      <c r="AT155" s="160" t="s">
        <v>216</v>
      </c>
      <c r="AU155" s="160" t="s">
        <v>89</v>
      </c>
      <c r="AV155" s="13" t="s">
        <v>89</v>
      </c>
      <c r="AW155" s="13" t="s">
        <v>40</v>
      </c>
      <c r="AX155" s="13" t="s">
        <v>79</v>
      </c>
      <c r="AY155" s="160" t="s">
        <v>143</v>
      </c>
    </row>
    <row r="156" spans="2:65" s="14" customFormat="1" ht="11.25">
      <c r="B156" s="166"/>
      <c r="D156" s="147" t="s">
        <v>216</v>
      </c>
      <c r="E156" s="167" t="s">
        <v>3</v>
      </c>
      <c r="F156" s="168" t="s">
        <v>219</v>
      </c>
      <c r="H156" s="169">
        <v>3.81</v>
      </c>
      <c r="I156" s="170"/>
      <c r="L156" s="166"/>
      <c r="M156" s="171"/>
      <c r="T156" s="172"/>
      <c r="AT156" s="167" t="s">
        <v>216</v>
      </c>
      <c r="AU156" s="167" t="s">
        <v>89</v>
      </c>
      <c r="AV156" s="14" t="s">
        <v>169</v>
      </c>
      <c r="AW156" s="14" t="s">
        <v>40</v>
      </c>
      <c r="AX156" s="14" t="s">
        <v>87</v>
      </c>
      <c r="AY156" s="167" t="s">
        <v>143</v>
      </c>
    </row>
    <row r="157" spans="2:65" s="1" customFormat="1" ht="16.5" customHeight="1">
      <c r="B157" s="129"/>
      <c r="C157" s="173" t="s">
        <v>297</v>
      </c>
      <c r="D157" s="173" t="s">
        <v>304</v>
      </c>
      <c r="E157" s="174" t="s">
        <v>1559</v>
      </c>
      <c r="F157" s="175" t="s">
        <v>1560</v>
      </c>
      <c r="G157" s="176" t="s">
        <v>478</v>
      </c>
      <c r="H157" s="177">
        <v>1162.05</v>
      </c>
      <c r="I157" s="178"/>
      <c r="J157" s="179">
        <f>ROUND(I157*H157,2)</f>
        <v>0</v>
      </c>
      <c r="K157" s="175" t="s">
        <v>150</v>
      </c>
      <c r="L157" s="180"/>
      <c r="M157" s="181" t="s">
        <v>3</v>
      </c>
      <c r="N157" s="182" t="s">
        <v>50</v>
      </c>
      <c r="P157" s="139">
        <f>O157*H157</f>
        <v>0</v>
      </c>
      <c r="Q157" s="139">
        <v>4.1000000000000003E-3</v>
      </c>
      <c r="R157" s="139">
        <f>Q157*H157</f>
        <v>4.764405</v>
      </c>
      <c r="S157" s="139">
        <v>0</v>
      </c>
      <c r="T157" s="140">
        <f>S157*H157</f>
        <v>0</v>
      </c>
      <c r="AR157" s="141" t="s">
        <v>258</v>
      </c>
      <c r="AT157" s="141" t="s">
        <v>304</v>
      </c>
      <c r="AU157" s="141" t="s">
        <v>89</v>
      </c>
      <c r="AY157" s="18" t="s">
        <v>143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8" t="s">
        <v>87</v>
      </c>
      <c r="BK157" s="142">
        <f>ROUND(I157*H157,2)</f>
        <v>0</v>
      </c>
      <c r="BL157" s="18" t="s">
        <v>169</v>
      </c>
      <c r="BM157" s="141" t="s">
        <v>1561</v>
      </c>
    </row>
    <row r="158" spans="2:65" s="1" customFormat="1" ht="19.5">
      <c r="B158" s="34"/>
      <c r="D158" s="147" t="s">
        <v>165</v>
      </c>
      <c r="F158" s="148" t="s">
        <v>1562</v>
      </c>
      <c r="I158" s="145"/>
      <c r="L158" s="34"/>
      <c r="M158" s="146"/>
      <c r="T158" s="55"/>
      <c r="AT158" s="18" t="s">
        <v>165</v>
      </c>
      <c r="AU158" s="18" t="s">
        <v>89</v>
      </c>
    </row>
    <row r="159" spans="2:65" s="13" customFormat="1" ht="11.25">
      <c r="B159" s="159"/>
      <c r="D159" s="147" t="s">
        <v>216</v>
      </c>
      <c r="F159" s="161" t="s">
        <v>1563</v>
      </c>
      <c r="H159" s="162">
        <v>1162.05</v>
      </c>
      <c r="I159" s="163"/>
      <c r="L159" s="159"/>
      <c r="M159" s="164"/>
      <c r="T159" s="165"/>
      <c r="AT159" s="160" t="s">
        <v>216</v>
      </c>
      <c r="AU159" s="160" t="s">
        <v>89</v>
      </c>
      <c r="AV159" s="13" t="s">
        <v>89</v>
      </c>
      <c r="AW159" s="13" t="s">
        <v>4</v>
      </c>
      <c r="AX159" s="13" t="s">
        <v>87</v>
      </c>
      <c r="AY159" s="160" t="s">
        <v>143</v>
      </c>
    </row>
    <row r="160" spans="2:65" s="1" customFormat="1" ht="21.75" customHeight="1">
      <c r="B160" s="129"/>
      <c r="C160" s="130" t="s">
        <v>303</v>
      </c>
      <c r="D160" s="130" t="s">
        <v>146</v>
      </c>
      <c r="E160" s="131" t="s">
        <v>1564</v>
      </c>
      <c r="F160" s="132" t="s">
        <v>1565</v>
      </c>
      <c r="G160" s="133" t="s">
        <v>196</v>
      </c>
      <c r="H160" s="134">
        <v>32.4</v>
      </c>
      <c r="I160" s="135"/>
      <c r="J160" s="136">
        <f>ROUND(I160*H160,2)</f>
        <v>0</v>
      </c>
      <c r="K160" s="132" t="s">
        <v>150</v>
      </c>
      <c r="L160" s="34"/>
      <c r="M160" s="137" t="s">
        <v>3</v>
      </c>
      <c r="N160" s="138" t="s">
        <v>50</v>
      </c>
      <c r="P160" s="139">
        <f>O160*H160</f>
        <v>0</v>
      </c>
      <c r="Q160" s="139">
        <v>0.48818</v>
      </c>
      <c r="R160" s="139">
        <f>Q160*H160</f>
        <v>15.817031999999999</v>
      </c>
      <c r="S160" s="139">
        <v>0</v>
      </c>
      <c r="T160" s="140">
        <f>S160*H160</f>
        <v>0</v>
      </c>
      <c r="AR160" s="141" t="s">
        <v>169</v>
      </c>
      <c r="AT160" s="141" t="s">
        <v>146</v>
      </c>
      <c r="AU160" s="141" t="s">
        <v>89</v>
      </c>
      <c r="AY160" s="18" t="s">
        <v>143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8" t="s">
        <v>87</v>
      </c>
      <c r="BK160" s="142">
        <f>ROUND(I160*H160,2)</f>
        <v>0</v>
      </c>
      <c r="BL160" s="18" t="s">
        <v>169</v>
      </c>
      <c r="BM160" s="141" t="s">
        <v>1566</v>
      </c>
    </row>
    <row r="161" spans="2:65" s="1" customFormat="1" ht="11.25">
      <c r="B161" s="34"/>
      <c r="D161" s="143" t="s">
        <v>153</v>
      </c>
      <c r="F161" s="144" t="s">
        <v>1567</v>
      </c>
      <c r="I161" s="145"/>
      <c r="L161" s="34"/>
      <c r="M161" s="146"/>
      <c r="T161" s="55"/>
      <c r="AT161" s="18" t="s">
        <v>153</v>
      </c>
      <c r="AU161" s="18" t="s">
        <v>89</v>
      </c>
    </row>
    <row r="162" spans="2:65" s="12" customFormat="1" ht="11.25">
      <c r="B162" s="153"/>
      <c r="D162" s="147" t="s">
        <v>216</v>
      </c>
      <c r="E162" s="154" t="s">
        <v>3</v>
      </c>
      <c r="F162" s="155" t="s">
        <v>1568</v>
      </c>
      <c r="H162" s="154" t="s">
        <v>3</v>
      </c>
      <c r="I162" s="156"/>
      <c r="L162" s="153"/>
      <c r="M162" s="157"/>
      <c r="T162" s="158"/>
      <c r="AT162" s="154" t="s">
        <v>216</v>
      </c>
      <c r="AU162" s="154" t="s">
        <v>89</v>
      </c>
      <c r="AV162" s="12" t="s">
        <v>87</v>
      </c>
      <c r="AW162" s="12" t="s">
        <v>40</v>
      </c>
      <c r="AX162" s="12" t="s">
        <v>79</v>
      </c>
      <c r="AY162" s="154" t="s">
        <v>143</v>
      </c>
    </row>
    <row r="163" spans="2:65" s="13" customFormat="1" ht="11.25">
      <c r="B163" s="159"/>
      <c r="D163" s="147" t="s">
        <v>216</v>
      </c>
      <c r="E163" s="160" t="s">
        <v>3</v>
      </c>
      <c r="F163" s="161" t="s">
        <v>1569</v>
      </c>
      <c r="H163" s="162">
        <v>21.9</v>
      </c>
      <c r="I163" s="163"/>
      <c r="L163" s="159"/>
      <c r="M163" s="164"/>
      <c r="T163" s="165"/>
      <c r="AT163" s="160" t="s">
        <v>216</v>
      </c>
      <c r="AU163" s="160" t="s">
        <v>89</v>
      </c>
      <c r="AV163" s="13" t="s">
        <v>89</v>
      </c>
      <c r="AW163" s="13" t="s">
        <v>40</v>
      </c>
      <c r="AX163" s="13" t="s">
        <v>79</v>
      </c>
      <c r="AY163" s="160" t="s">
        <v>143</v>
      </c>
    </row>
    <row r="164" spans="2:65" s="12" customFormat="1" ht="11.25">
      <c r="B164" s="153"/>
      <c r="D164" s="147" t="s">
        <v>216</v>
      </c>
      <c r="E164" s="154" t="s">
        <v>3</v>
      </c>
      <c r="F164" s="155" t="s">
        <v>1570</v>
      </c>
      <c r="H164" s="154" t="s">
        <v>3</v>
      </c>
      <c r="I164" s="156"/>
      <c r="L164" s="153"/>
      <c r="M164" s="157"/>
      <c r="T164" s="158"/>
      <c r="AT164" s="154" t="s">
        <v>216</v>
      </c>
      <c r="AU164" s="154" t="s">
        <v>89</v>
      </c>
      <c r="AV164" s="12" t="s">
        <v>87</v>
      </c>
      <c r="AW164" s="12" t="s">
        <v>40</v>
      </c>
      <c r="AX164" s="12" t="s">
        <v>79</v>
      </c>
      <c r="AY164" s="154" t="s">
        <v>143</v>
      </c>
    </row>
    <row r="165" spans="2:65" s="13" customFormat="1" ht="11.25">
      <c r="B165" s="159"/>
      <c r="D165" s="147" t="s">
        <v>216</v>
      </c>
      <c r="E165" s="160" t="s">
        <v>3</v>
      </c>
      <c r="F165" s="161" t="s">
        <v>1571</v>
      </c>
      <c r="H165" s="162">
        <v>10.5</v>
      </c>
      <c r="I165" s="163"/>
      <c r="L165" s="159"/>
      <c r="M165" s="164"/>
      <c r="T165" s="165"/>
      <c r="AT165" s="160" t="s">
        <v>216</v>
      </c>
      <c r="AU165" s="160" t="s">
        <v>89</v>
      </c>
      <c r="AV165" s="13" t="s">
        <v>89</v>
      </c>
      <c r="AW165" s="13" t="s">
        <v>40</v>
      </c>
      <c r="AX165" s="13" t="s">
        <v>79</v>
      </c>
      <c r="AY165" s="160" t="s">
        <v>143</v>
      </c>
    </row>
    <row r="166" spans="2:65" s="14" customFormat="1" ht="11.25">
      <c r="B166" s="166"/>
      <c r="D166" s="147" t="s">
        <v>216</v>
      </c>
      <c r="E166" s="167" t="s">
        <v>3</v>
      </c>
      <c r="F166" s="168" t="s">
        <v>219</v>
      </c>
      <c r="H166" s="169">
        <v>32.4</v>
      </c>
      <c r="I166" s="170"/>
      <c r="L166" s="166"/>
      <c r="M166" s="171"/>
      <c r="T166" s="172"/>
      <c r="AT166" s="167" t="s">
        <v>216</v>
      </c>
      <c r="AU166" s="167" t="s">
        <v>89</v>
      </c>
      <c r="AV166" s="14" t="s">
        <v>169</v>
      </c>
      <c r="AW166" s="14" t="s">
        <v>40</v>
      </c>
      <c r="AX166" s="14" t="s">
        <v>87</v>
      </c>
      <c r="AY166" s="167" t="s">
        <v>143</v>
      </c>
    </row>
    <row r="167" spans="2:65" s="1" customFormat="1" ht="16.5" customHeight="1">
      <c r="B167" s="129"/>
      <c r="C167" s="173" t="s">
        <v>313</v>
      </c>
      <c r="D167" s="173" t="s">
        <v>304</v>
      </c>
      <c r="E167" s="174" t="s">
        <v>1572</v>
      </c>
      <c r="F167" s="175" t="s">
        <v>1573</v>
      </c>
      <c r="G167" s="176" t="s">
        <v>261</v>
      </c>
      <c r="H167" s="177">
        <v>124.616</v>
      </c>
      <c r="I167" s="178"/>
      <c r="J167" s="179">
        <f>ROUND(I167*H167,2)</f>
        <v>0</v>
      </c>
      <c r="K167" s="175" t="s">
        <v>150</v>
      </c>
      <c r="L167" s="180"/>
      <c r="M167" s="181" t="s">
        <v>3</v>
      </c>
      <c r="N167" s="182" t="s">
        <v>50</v>
      </c>
      <c r="P167" s="139">
        <f>O167*H167</f>
        <v>0</v>
      </c>
      <c r="Q167" s="139">
        <v>1</v>
      </c>
      <c r="R167" s="139">
        <f>Q167*H167</f>
        <v>124.616</v>
      </c>
      <c r="S167" s="139">
        <v>0</v>
      </c>
      <c r="T167" s="140">
        <f>S167*H167</f>
        <v>0</v>
      </c>
      <c r="AR167" s="141" t="s">
        <v>258</v>
      </c>
      <c r="AT167" s="141" t="s">
        <v>304</v>
      </c>
      <c r="AU167" s="141" t="s">
        <v>89</v>
      </c>
      <c r="AY167" s="18" t="s">
        <v>143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8" t="s">
        <v>87</v>
      </c>
      <c r="BK167" s="142">
        <f>ROUND(I167*H167,2)</f>
        <v>0</v>
      </c>
      <c r="BL167" s="18" t="s">
        <v>169</v>
      </c>
      <c r="BM167" s="141" t="s">
        <v>1574</v>
      </c>
    </row>
    <row r="168" spans="2:65" s="12" customFormat="1" ht="11.25">
      <c r="B168" s="153"/>
      <c r="D168" s="147" t="s">
        <v>216</v>
      </c>
      <c r="E168" s="154" t="s">
        <v>3</v>
      </c>
      <c r="F168" s="155" t="s">
        <v>1575</v>
      </c>
      <c r="H168" s="154" t="s">
        <v>3</v>
      </c>
      <c r="I168" s="156"/>
      <c r="L168" s="153"/>
      <c r="M168" s="157"/>
      <c r="T168" s="158"/>
      <c r="AT168" s="154" t="s">
        <v>216</v>
      </c>
      <c r="AU168" s="154" t="s">
        <v>89</v>
      </c>
      <c r="AV168" s="12" t="s">
        <v>87</v>
      </c>
      <c r="AW168" s="12" t="s">
        <v>40</v>
      </c>
      <c r="AX168" s="12" t="s">
        <v>79</v>
      </c>
      <c r="AY168" s="154" t="s">
        <v>143</v>
      </c>
    </row>
    <row r="169" spans="2:65" s="12" customFormat="1" ht="11.25">
      <c r="B169" s="153"/>
      <c r="D169" s="147" t="s">
        <v>216</v>
      </c>
      <c r="E169" s="154" t="s">
        <v>3</v>
      </c>
      <c r="F169" s="155" t="s">
        <v>1544</v>
      </c>
      <c r="H169" s="154" t="s">
        <v>3</v>
      </c>
      <c r="I169" s="156"/>
      <c r="L169" s="153"/>
      <c r="M169" s="157"/>
      <c r="T169" s="158"/>
      <c r="AT169" s="154" t="s">
        <v>216</v>
      </c>
      <c r="AU169" s="154" t="s">
        <v>89</v>
      </c>
      <c r="AV169" s="12" t="s">
        <v>87</v>
      </c>
      <c r="AW169" s="12" t="s">
        <v>40</v>
      </c>
      <c r="AX169" s="12" t="s">
        <v>79</v>
      </c>
      <c r="AY169" s="154" t="s">
        <v>143</v>
      </c>
    </row>
    <row r="170" spans="2:65" s="13" customFormat="1" ht="11.25">
      <c r="B170" s="159"/>
      <c r="D170" s="147" t="s">
        <v>216</v>
      </c>
      <c r="E170" s="160" t="s">
        <v>3</v>
      </c>
      <c r="F170" s="161" t="s">
        <v>1576</v>
      </c>
      <c r="H170" s="162">
        <v>84.230999999999995</v>
      </c>
      <c r="I170" s="163"/>
      <c r="L170" s="159"/>
      <c r="M170" s="164"/>
      <c r="T170" s="165"/>
      <c r="AT170" s="160" t="s">
        <v>216</v>
      </c>
      <c r="AU170" s="160" t="s">
        <v>89</v>
      </c>
      <c r="AV170" s="13" t="s">
        <v>89</v>
      </c>
      <c r="AW170" s="13" t="s">
        <v>40</v>
      </c>
      <c r="AX170" s="13" t="s">
        <v>79</v>
      </c>
      <c r="AY170" s="160" t="s">
        <v>143</v>
      </c>
    </row>
    <row r="171" spans="2:65" s="12" customFormat="1" ht="11.25">
      <c r="B171" s="153"/>
      <c r="D171" s="147" t="s">
        <v>216</v>
      </c>
      <c r="E171" s="154" t="s">
        <v>3</v>
      </c>
      <c r="F171" s="155" t="s">
        <v>1546</v>
      </c>
      <c r="H171" s="154" t="s">
        <v>3</v>
      </c>
      <c r="I171" s="156"/>
      <c r="L171" s="153"/>
      <c r="M171" s="157"/>
      <c r="T171" s="158"/>
      <c r="AT171" s="154" t="s">
        <v>216</v>
      </c>
      <c r="AU171" s="154" t="s">
        <v>89</v>
      </c>
      <c r="AV171" s="12" t="s">
        <v>87</v>
      </c>
      <c r="AW171" s="12" t="s">
        <v>40</v>
      </c>
      <c r="AX171" s="12" t="s">
        <v>79</v>
      </c>
      <c r="AY171" s="154" t="s">
        <v>143</v>
      </c>
    </row>
    <row r="172" spans="2:65" s="13" customFormat="1" ht="11.25">
      <c r="B172" s="159"/>
      <c r="D172" s="147" t="s">
        <v>216</v>
      </c>
      <c r="E172" s="160" t="s">
        <v>3</v>
      </c>
      <c r="F172" s="161" t="s">
        <v>1577</v>
      </c>
      <c r="H172" s="162">
        <v>40.384999999999998</v>
      </c>
      <c r="I172" s="163"/>
      <c r="L172" s="159"/>
      <c r="M172" s="164"/>
      <c r="T172" s="165"/>
      <c r="AT172" s="160" t="s">
        <v>216</v>
      </c>
      <c r="AU172" s="160" t="s">
        <v>89</v>
      </c>
      <c r="AV172" s="13" t="s">
        <v>89</v>
      </c>
      <c r="AW172" s="13" t="s">
        <v>40</v>
      </c>
      <c r="AX172" s="13" t="s">
        <v>79</v>
      </c>
      <c r="AY172" s="160" t="s">
        <v>143</v>
      </c>
    </row>
    <row r="173" spans="2:65" s="14" customFormat="1" ht="11.25">
      <c r="B173" s="166"/>
      <c r="D173" s="147" t="s">
        <v>216</v>
      </c>
      <c r="E173" s="167" t="s">
        <v>3</v>
      </c>
      <c r="F173" s="168" t="s">
        <v>219</v>
      </c>
      <c r="H173" s="169">
        <v>124.61599999999999</v>
      </c>
      <c r="I173" s="170"/>
      <c r="L173" s="166"/>
      <c r="M173" s="171"/>
      <c r="T173" s="172"/>
      <c r="AT173" s="167" t="s">
        <v>216</v>
      </c>
      <c r="AU173" s="167" t="s">
        <v>89</v>
      </c>
      <c r="AV173" s="14" t="s">
        <v>169</v>
      </c>
      <c r="AW173" s="14" t="s">
        <v>40</v>
      </c>
      <c r="AX173" s="14" t="s">
        <v>87</v>
      </c>
      <c r="AY173" s="167" t="s">
        <v>143</v>
      </c>
    </row>
    <row r="174" spans="2:65" s="1" customFormat="1" ht="16.5" customHeight="1">
      <c r="B174" s="129"/>
      <c r="C174" s="130" t="s">
        <v>323</v>
      </c>
      <c r="D174" s="130" t="s">
        <v>146</v>
      </c>
      <c r="E174" s="131" t="s">
        <v>1578</v>
      </c>
      <c r="F174" s="132" t="s">
        <v>1579</v>
      </c>
      <c r="G174" s="133" t="s">
        <v>196</v>
      </c>
      <c r="H174" s="134">
        <v>36.21</v>
      </c>
      <c r="I174" s="135"/>
      <c r="J174" s="136">
        <f>ROUND(I174*H174,2)</f>
        <v>0</v>
      </c>
      <c r="K174" s="132" t="s">
        <v>150</v>
      </c>
      <c r="L174" s="34"/>
      <c r="M174" s="137" t="s">
        <v>3</v>
      </c>
      <c r="N174" s="138" t="s">
        <v>50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169</v>
      </c>
      <c r="AT174" s="141" t="s">
        <v>146</v>
      </c>
      <c r="AU174" s="141" t="s">
        <v>89</v>
      </c>
      <c r="AY174" s="18" t="s">
        <v>143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8" t="s">
        <v>87</v>
      </c>
      <c r="BK174" s="142">
        <f>ROUND(I174*H174,2)</f>
        <v>0</v>
      </c>
      <c r="BL174" s="18" t="s">
        <v>169</v>
      </c>
      <c r="BM174" s="141" t="s">
        <v>1580</v>
      </c>
    </row>
    <row r="175" spans="2:65" s="1" customFormat="1" ht="11.25">
      <c r="B175" s="34"/>
      <c r="D175" s="143" t="s">
        <v>153</v>
      </c>
      <c r="F175" s="144" t="s">
        <v>1581</v>
      </c>
      <c r="I175" s="145"/>
      <c r="L175" s="34"/>
      <c r="M175" s="146"/>
      <c r="T175" s="55"/>
      <c r="AT175" s="18" t="s">
        <v>153</v>
      </c>
      <c r="AU175" s="18" t="s">
        <v>89</v>
      </c>
    </row>
    <row r="176" spans="2:65" s="12" customFormat="1" ht="11.25">
      <c r="B176" s="153"/>
      <c r="D176" s="147" t="s">
        <v>216</v>
      </c>
      <c r="E176" s="154" t="s">
        <v>3</v>
      </c>
      <c r="F176" s="155" t="s">
        <v>1582</v>
      </c>
      <c r="H176" s="154" t="s">
        <v>3</v>
      </c>
      <c r="I176" s="156"/>
      <c r="L176" s="153"/>
      <c r="M176" s="157"/>
      <c r="T176" s="158"/>
      <c r="AT176" s="154" t="s">
        <v>216</v>
      </c>
      <c r="AU176" s="154" t="s">
        <v>89</v>
      </c>
      <c r="AV176" s="12" t="s">
        <v>87</v>
      </c>
      <c r="AW176" s="12" t="s">
        <v>40</v>
      </c>
      <c r="AX176" s="12" t="s">
        <v>79</v>
      </c>
      <c r="AY176" s="154" t="s">
        <v>143</v>
      </c>
    </row>
    <row r="177" spans="2:65" s="12" customFormat="1" ht="11.25">
      <c r="B177" s="153"/>
      <c r="D177" s="147" t="s">
        <v>216</v>
      </c>
      <c r="E177" s="154" t="s">
        <v>3</v>
      </c>
      <c r="F177" s="155" t="s">
        <v>1557</v>
      </c>
      <c r="H177" s="154" t="s">
        <v>3</v>
      </c>
      <c r="I177" s="156"/>
      <c r="L177" s="153"/>
      <c r="M177" s="157"/>
      <c r="T177" s="158"/>
      <c r="AT177" s="154" t="s">
        <v>216</v>
      </c>
      <c r="AU177" s="154" t="s">
        <v>89</v>
      </c>
      <c r="AV177" s="12" t="s">
        <v>87</v>
      </c>
      <c r="AW177" s="12" t="s">
        <v>40</v>
      </c>
      <c r="AX177" s="12" t="s">
        <v>79</v>
      </c>
      <c r="AY177" s="154" t="s">
        <v>143</v>
      </c>
    </row>
    <row r="178" spans="2:65" s="13" customFormat="1" ht="11.25">
      <c r="B178" s="159"/>
      <c r="D178" s="147" t="s">
        <v>216</v>
      </c>
      <c r="E178" s="160" t="s">
        <v>3</v>
      </c>
      <c r="F178" s="161" t="s">
        <v>1558</v>
      </c>
      <c r="H178" s="162">
        <v>3.81</v>
      </c>
      <c r="I178" s="163"/>
      <c r="L178" s="159"/>
      <c r="M178" s="164"/>
      <c r="T178" s="165"/>
      <c r="AT178" s="160" t="s">
        <v>216</v>
      </c>
      <c r="AU178" s="160" t="s">
        <v>89</v>
      </c>
      <c r="AV178" s="13" t="s">
        <v>89</v>
      </c>
      <c r="AW178" s="13" t="s">
        <v>40</v>
      </c>
      <c r="AX178" s="13" t="s">
        <v>79</v>
      </c>
      <c r="AY178" s="160" t="s">
        <v>143</v>
      </c>
    </row>
    <row r="179" spans="2:65" s="15" customFormat="1" ht="11.25">
      <c r="B179" s="183"/>
      <c r="D179" s="147" t="s">
        <v>216</v>
      </c>
      <c r="E179" s="184" t="s">
        <v>3</v>
      </c>
      <c r="F179" s="185" t="s">
        <v>393</v>
      </c>
      <c r="H179" s="186">
        <v>3.81</v>
      </c>
      <c r="I179" s="187"/>
      <c r="L179" s="183"/>
      <c r="M179" s="188"/>
      <c r="T179" s="189"/>
      <c r="AT179" s="184" t="s">
        <v>216</v>
      </c>
      <c r="AU179" s="184" t="s">
        <v>89</v>
      </c>
      <c r="AV179" s="15" t="s">
        <v>161</v>
      </c>
      <c r="AW179" s="15" t="s">
        <v>40</v>
      </c>
      <c r="AX179" s="15" t="s">
        <v>79</v>
      </c>
      <c r="AY179" s="184" t="s">
        <v>143</v>
      </c>
    </row>
    <row r="180" spans="2:65" s="12" customFormat="1" ht="11.25">
      <c r="B180" s="153"/>
      <c r="D180" s="147" t="s">
        <v>216</v>
      </c>
      <c r="E180" s="154" t="s">
        <v>3</v>
      </c>
      <c r="F180" s="155" t="s">
        <v>1583</v>
      </c>
      <c r="H180" s="154" t="s">
        <v>3</v>
      </c>
      <c r="I180" s="156"/>
      <c r="L180" s="153"/>
      <c r="M180" s="157"/>
      <c r="T180" s="158"/>
      <c r="AT180" s="154" t="s">
        <v>216</v>
      </c>
      <c r="AU180" s="154" t="s">
        <v>89</v>
      </c>
      <c r="AV180" s="12" t="s">
        <v>87</v>
      </c>
      <c r="AW180" s="12" t="s">
        <v>40</v>
      </c>
      <c r="AX180" s="12" t="s">
        <v>79</v>
      </c>
      <c r="AY180" s="154" t="s">
        <v>143</v>
      </c>
    </row>
    <row r="181" spans="2:65" s="12" customFormat="1" ht="11.25">
      <c r="B181" s="153"/>
      <c r="D181" s="147" t="s">
        <v>216</v>
      </c>
      <c r="E181" s="154" t="s">
        <v>3</v>
      </c>
      <c r="F181" s="155" t="s">
        <v>1568</v>
      </c>
      <c r="H181" s="154" t="s">
        <v>3</v>
      </c>
      <c r="I181" s="156"/>
      <c r="L181" s="153"/>
      <c r="M181" s="157"/>
      <c r="T181" s="158"/>
      <c r="AT181" s="154" t="s">
        <v>216</v>
      </c>
      <c r="AU181" s="154" t="s">
        <v>89</v>
      </c>
      <c r="AV181" s="12" t="s">
        <v>87</v>
      </c>
      <c r="AW181" s="12" t="s">
        <v>40</v>
      </c>
      <c r="AX181" s="12" t="s">
        <v>79</v>
      </c>
      <c r="AY181" s="154" t="s">
        <v>143</v>
      </c>
    </row>
    <row r="182" spans="2:65" s="13" customFormat="1" ht="11.25">
      <c r="B182" s="159"/>
      <c r="D182" s="147" t="s">
        <v>216</v>
      </c>
      <c r="E182" s="160" t="s">
        <v>3</v>
      </c>
      <c r="F182" s="161" t="s">
        <v>1569</v>
      </c>
      <c r="H182" s="162">
        <v>21.9</v>
      </c>
      <c r="I182" s="163"/>
      <c r="L182" s="159"/>
      <c r="M182" s="164"/>
      <c r="T182" s="165"/>
      <c r="AT182" s="160" t="s">
        <v>216</v>
      </c>
      <c r="AU182" s="160" t="s">
        <v>89</v>
      </c>
      <c r="AV182" s="13" t="s">
        <v>89</v>
      </c>
      <c r="AW182" s="13" t="s">
        <v>40</v>
      </c>
      <c r="AX182" s="13" t="s">
        <v>79</v>
      </c>
      <c r="AY182" s="160" t="s">
        <v>143</v>
      </c>
    </row>
    <row r="183" spans="2:65" s="12" customFormat="1" ht="11.25">
      <c r="B183" s="153"/>
      <c r="D183" s="147" t="s">
        <v>216</v>
      </c>
      <c r="E183" s="154" t="s">
        <v>3</v>
      </c>
      <c r="F183" s="155" t="s">
        <v>1570</v>
      </c>
      <c r="H183" s="154" t="s">
        <v>3</v>
      </c>
      <c r="I183" s="156"/>
      <c r="L183" s="153"/>
      <c r="M183" s="157"/>
      <c r="T183" s="158"/>
      <c r="AT183" s="154" t="s">
        <v>216</v>
      </c>
      <c r="AU183" s="154" t="s">
        <v>89</v>
      </c>
      <c r="AV183" s="12" t="s">
        <v>87</v>
      </c>
      <c r="AW183" s="12" t="s">
        <v>40</v>
      </c>
      <c r="AX183" s="12" t="s">
        <v>79</v>
      </c>
      <c r="AY183" s="154" t="s">
        <v>143</v>
      </c>
    </row>
    <row r="184" spans="2:65" s="13" customFormat="1" ht="11.25">
      <c r="B184" s="159"/>
      <c r="D184" s="147" t="s">
        <v>216</v>
      </c>
      <c r="E184" s="160" t="s">
        <v>3</v>
      </c>
      <c r="F184" s="161" t="s">
        <v>1571</v>
      </c>
      <c r="H184" s="162">
        <v>10.5</v>
      </c>
      <c r="I184" s="163"/>
      <c r="L184" s="159"/>
      <c r="M184" s="164"/>
      <c r="T184" s="165"/>
      <c r="AT184" s="160" t="s">
        <v>216</v>
      </c>
      <c r="AU184" s="160" t="s">
        <v>89</v>
      </c>
      <c r="AV184" s="13" t="s">
        <v>89</v>
      </c>
      <c r="AW184" s="13" t="s">
        <v>40</v>
      </c>
      <c r="AX184" s="13" t="s">
        <v>79</v>
      </c>
      <c r="AY184" s="160" t="s">
        <v>143</v>
      </c>
    </row>
    <row r="185" spans="2:65" s="15" customFormat="1" ht="11.25">
      <c r="B185" s="183"/>
      <c r="D185" s="147" t="s">
        <v>216</v>
      </c>
      <c r="E185" s="184" t="s">
        <v>3</v>
      </c>
      <c r="F185" s="185" t="s">
        <v>393</v>
      </c>
      <c r="H185" s="186">
        <v>32.4</v>
      </c>
      <c r="I185" s="187"/>
      <c r="L185" s="183"/>
      <c r="M185" s="188"/>
      <c r="T185" s="189"/>
      <c r="AT185" s="184" t="s">
        <v>216</v>
      </c>
      <c r="AU185" s="184" t="s">
        <v>89</v>
      </c>
      <c r="AV185" s="15" t="s">
        <v>161</v>
      </c>
      <c r="AW185" s="15" t="s">
        <v>40</v>
      </c>
      <c r="AX185" s="15" t="s">
        <v>79</v>
      </c>
      <c r="AY185" s="184" t="s">
        <v>143</v>
      </c>
    </row>
    <row r="186" spans="2:65" s="14" customFormat="1" ht="11.25">
      <c r="B186" s="166"/>
      <c r="D186" s="147" t="s">
        <v>216</v>
      </c>
      <c r="E186" s="167" t="s">
        <v>3</v>
      </c>
      <c r="F186" s="168" t="s">
        <v>219</v>
      </c>
      <c r="H186" s="169">
        <v>36.209999999999994</v>
      </c>
      <c r="I186" s="170"/>
      <c r="L186" s="166"/>
      <c r="M186" s="171"/>
      <c r="T186" s="172"/>
      <c r="AT186" s="167" t="s">
        <v>216</v>
      </c>
      <c r="AU186" s="167" t="s">
        <v>89</v>
      </c>
      <c r="AV186" s="14" t="s">
        <v>169</v>
      </c>
      <c r="AW186" s="14" t="s">
        <v>40</v>
      </c>
      <c r="AX186" s="14" t="s">
        <v>87</v>
      </c>
      <c r="AY186" s="167" t="s">
        <v>143</v>
      </c>
    </row>
    <row r="187" spans="2:65" s="1" customFormat="1" ht="16.5" customHeight="1">
      <c r="B187" s="129"/>
      <c r="C187" s="130" t="s">
        <v>326</v>
      </c>
      <c r="D187" s="130" t="s">
        <v>146</v>
      </c>
      <c r="E187" s="131" t="s">
        <v>1584</v>
      </c>
      <c r="F187" s="132" t="s">
        <v>1585</v>
      </c>
      <c r="G187" s="133" t="s">
        <v>196</v>
      </c>
      <c r="H187" s="134">
        <v>1.32</v>
      </c>
      <c r="I187" s="135"/>
      <c r="J187" s="136">
        <f>ROUND(I187*H187,2)</f>
        <v>0</v>
      </c>
      <c r="K187" s="132" t="s">
        <v>150</v>
      </c>
      <c r="L187" s="34"/>
      <c r="M187" s="137" t="s">
        <v>3</v>
      </c>
      <c r="N187" s="138" t="s">
        <v>50</v>
      </c>
      <c r="P187" s="139">
        <f>O187*H187</f>
        <v>0</v>
      </c>
      <c r="Q187" s="139">
        <v>0.50375000000000003</v>
      </c>
      <c r="R187" s="139">
        <f>Q187*H187</f>
        <v>0.66495000000000004</v>
      </c>
      <c r="S187" s="139">
        <v>1.95</v>
      </c>
      <c r="T187" s="140">
        <f>S187*H187</f>
        <v>2.5739999999999998</v>
      </c>
      <c r="AR187" s="141" t="s">
        <v>169</v>
      </c>
      <c r="AT187" s="141" t="s">
        <v>146</v>
      </c>
      <c r="AU187" s="141" t="s">
        <v>89</v>
      </c>
      <c r="AY187" s="18" t="s">
        <v>143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8" t="s">
        <v>87</v>
      </c>
      <c r="BK187" s="142">
        <f>ROUND(I187*H187,2)</f>
        <v>0</v>
      </c>
      <c r="BL187" s="18" t="s">
        <v>169</v>
      </c>
      <c r="BM187" s="141" t="s">
        <v>1586</v>
      </c>
    </row>
    <row r="188" spans="2:65" s="1" customFormat="1" ht="11.25">
      <c r="B188" s="34"/>
      <c r="D188" s="143" t="s">
        <v>153</v>
      </c>
      <c r="F188" s="144" t="s">
        <v>1587</v>
      </c>
      <c r="I188" s="145"/>
      <c r="L188" s="34"/>
      <c r="M188" s="146"/>
      <c r="T188" s="55"/>
      <c r="AT188" s="18" t="s">
        <v>153</v>
      </c>
      <c r="AU188" s="18" t="s">
        <v>89</v>
      </c>
    </row>
    <row r="189" spans="2:65" s="12" customFormat="1" ht="11.25">
      <c r="B189" s="153"/>
      <c r="D189" s="147" t="s">
        <v>216</v>
      </c>
      <c r="E189" s="154" t="s">
        <v>3</v>
      </c>
      <c r="F189" s="155" t="s">
        <v>1588</v>
      </c>
      <c r="H189" s="154" t="s">
        <v>3</v>
      </c>
      <c r="I189" s="156"/>
      <c r="L189" s="153"/>
      <c r="M189" s="157"/>
      <c r="T189" s="158"/>
      <c r="AT189" s="154" t="s">
        <v>216</v>
      </c>
      <c r="AU189" s="154" t="s">
        <v>89</v>
      </c>
      <c r="AV189" s="12" t="s">
        <v>87</v>
      </c>
      <c r="AW189" s="12" t="s">
        <v>40</v>
      </c>
      <c r="AX189" s="12" t="s">
        <v>79</v>
      </c>
      <c r="AY189" s="154" t="s">
        <v>143</v>
      </c>
    </row>
    <row r="190" spans="2:65" s="13" customFormat="1" ht="11.25">
      <c r="B190" s="159"/>
      <c r="D190" s="147" t="s">
        <v>216</v>
      </c>
      <c r="E190" s="160" t="s">
        <v>3</v>
      </c>
      <c r="F190" s="161" t="s">
        <v>1589</v>
      </c>
      <c r="H190" s="162">
        <v>1.32</v>
      </c>
      <c r="I190" s="163"/>
      <c r="L190" s="159"/>
      <c r="M190" s="164"/>
      <c r="T190" s="165"/>
      <c r="AT190" s="160" t="s">
        <v>216</v>
      </c>
      <c r="AU190" s="160" t="s">
        <v>89</v>
      </c>
      <c r="AV190" s="13" t="s">
        <v>89</v>
      </c>
      <c r="AW190" s="13" t="s">
        <v>40</v>
      </c>
      <c r="AX190" s="13" t="s">
        <v>79</v>
      </c>
      <c r="AY190" s="160" t="s">
        <v>143</v>
      </c>
    </row>
    <row r="191" spans="2:65" s="14" customFormat="1" ht="11.25">
      <c r="B191" s="166"/>
      <c r="D191" s="147" t="s">
        <v>216</v>
      </c>
      <c r="E191" s="167" t="s">
        <v>3</v>
      </c>
      <c r="F191" s="168" t="s">
        <v>219</v>
      </c>
      <c r="H191" s="169">
        <v>1.32</v>
      </c>
      <c r="I191" s="170"/>
      <c r="L191" s="166"/>
      <c r="M191" s="171"/>
      <c r="T191" s="172"/>
      <c r="AT191" s="167" t="s">
        <v>216</v>
      </c>
      <c r="AU191" s="167" t="s">
        <v>89</v>
      </c>
      <c r="AV191" s="14" t="s">
        <v>169</v>
      </c>
      <c r="AW191" s="14" t="s">
        <v>40</v>
      </c>
      <c r="AX191" s="14" t="s">
        <v>87</v>
      </c>
      <c r="AY191" s="167" t="s">
        <v>143</v>
      </c>
    </row>
    <row r="192" spans="2:65" s="1" customFormat="1" ht="21.75" customHeight="1">
      <c r="B192" s="129"/>
      <c r="C192" s="130" t="s">
        <v>333</v>
      </c>
      <c r="D192" s="130" t="s">
        <v>146</v>
      </c>
      <c r="E192" s="131" t="s">
        <v>1590</v>
      </c>
      <c r="F192" s="132" t="s">
        <v>1591</v>
      </c>
      <c r="G192" s="133" t="s">
        <v>213</v>
      </c>
      <c r="H192" s="134">
        <v>381</v>
      </c>
      <c r="I192" s="135"/>
      <c r="J192" s="136">
        <f>ROUND(I192*H192,2)</f>
        <v>0</v>
      </c>
      <c r="K192" s="132" t="s">
        <v>150</v>
      </c>
      <c r="L192" s="34"/>
      <c r="M192" s="137" t="s">
        <v>3</v>
      </c>
      <c r="N192" s="138" t="s">
        <v>50</v>
      </c>
      <c r="P192" s="139">
        <f>O192*H192</f>
        <v>0</v>
      </c>
      <c r="Q192" s="139">
        <v>1.162E-2</v>
      </c>
      <c r="R192" s="139">
        <f>Q192*H192</f>
        <v>4.4272200000000002</v>
      </c>
      <c r="S192" s="139">
        <v>0</v>
      </c>
      <c r="T192" s="140">
        <f>S192*H192</f>
        <v>0</v>
      </c>
      <c r="AR192" s="141" t="s">
        <v>169</v>
      </c>
      <c r="AT192" s="141" t="s">
        <v>146</v>
      </c>
      <c r="AU192" s="141" t="s">
        <v>89</v>
      </c>
      <c r="AY192" s="18" t="s">
        <v>143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8" t="s">
        <v>87</v>
      </c>
      <c r="BK192" s="142">
        <f>ROUND(I192*H192,2)</f>
        <v>0</v>
      </c>
      <c r="BL192" s="18" t="s">
        <v>169</v>
      </c>
      <c r="BM192" s="141" t="s">
        <v>1592</v>
      </c>
    </row>
    <row r="193" spans="2:65" s="1" customFormat="1" ht="11.25">
      <c r="B193" s="34"/>
      <c r="D193" s="143" t="s">
        <v>153</v>
      </c>
      <c r="F193" s="144" t="s">
        <v>1593</v>
      </c>
      <c r="I193" s="145"/>
      <c r="L193" s="34"/>
      <c r="M193" s="146"/>
      <c r="T193" s="55"/>
      <c r="AT193" s="18" t="s">
        <v>153</v>
      </c>
      <c r="AU193" s="18" t="s">
        <v>89</v>
      </c>
    </row>
    <row r="194" spans="2:65" s="12" customFormat="1" ht="11.25">
      <c r="B194" s="153"/>
      <c r="D194" s="147" t="s">
        <v>216</v>
      </c>
      <c r="E194" s="154" t="s">
        <v>3</v>
      </c>
      <c r="F194" s="155" t="s">
        <v>1534</v>
      </c>
      <c r="H194" s="154" t="s">
        <v>3</v>
      </c>
      <c r="I194" s="156"/>
      <c r="L194" s="153"/>
      <c r="M194" s="157"/>
      <c r="T194" s="158"/>
      <c r="AT194" s="154" t="s">
        <v>216</v>
      </c>
      <c r="AU194" s="154" t="s">
        <v>89</v>
      </c>
      <c r="AV194" s="12" t="s">
        <v>87</v>
      </c>
      <c r="AW194" s="12" t="s">
        <v>40</v>
      </c>
      <c r="AX194" s="12" t="s">
        <v>79</v>
      </c>
      <c r="AY194" s="154" t="s">
        <v>143</v>
      </c>
    </row>
    <row r="195" spans="2:65" s="12" customFormat="1" ht="11.25">
      <c r="B195" s="153"/>
      <c r="D195" s="147" t="s">
        <v>216</v>
      </c>
      <c r="E195" s="154" t="s">
        <v>3</v>
      </c>
      <c r="F195" s="155" t="s">
        <v>1506</v>
      </c>
      <c r="H195" s="154" t="s">
        <v>3</v>
      </c>
      <c r="I195" s="156"/>
      <c r="L195" s="153"/>
      <c r="M195" s="157"/>
      <c r="T195" s="158"/>
      <c r="AT195" s="154" t="s">
        <v>216</v>
      </c>
      <c r="AU195" s="154" t="s">
        <v>89</v>
      </c>
      <c r="AV195" s="12" t="s">
        <v>87</v>
      </c>
      <c r="AW195" s="12" t="s">
        <v>40</v>
      </c>
      <c r="AX195" s="12" t="s">
        <v>79</v>
      </c>
      <c r="AY195" s="154" t="s">
        <v>143</v>
      </c>
    </row>
    <row r="196" spans="2:65" s="13" customFormat="1" ht="11.25">
      <c r="B196" s="159"/>
      <c r="D196" s="147" t="s">
        <v>216</v>
      </c>
      <c r="E196" s="160" t="s">
        <v>3</v>
      </c>
      <c r="F196" s="161" t="s">
        <v>1535</v>
      </c>
      <c r="H196" s="162">
        <v>381</v>
      </c>
      <c r="I196" s="163"/>
      <c r="L196" s="159"/>
      <c r="M196" s="164"/>
      <c r="T196" s="165"/>
      <c r="AT196" s="160" t="s">
        <v>216</v>
      </c>
      <c r="AU196" s="160" t="s">
        <v>89</v>
      </c>
      <c r="AV196" s="13" t="s">
        <v>89</v>
      </c>
      <c r="AW196" s="13" t="s">
        <v>40</v>
      </c>
      <c r="AX196" s="13" t="s">
        <v>79</v>
      </c>
      <c r="AY196" s="160" t="s">
        <v>143</v>
      </c>
    </row>
    <row r="197" spans="2:65" s="14" customFormat="1" ht="11.25">
      <c r="B197" s="166"/>
      <c r="D197" s="147" t="s">
        <v>216</v>
      </c>
      <c r="E197" s="167" t="s">
        <v>3</v>
      </c>
      <c r="F197" s="168" t="s">
        <v>219</v>
      </c>
      <c r="H197" s="169">
        <v>381</v>
      </c>
      <c r="I197" s="170"/>
      <c r="L197" s="166"/>
      <c r="M197" s="171"/>
      <c r="T197" s="172"/>
      <c r="AT197" s="167" t="s">
        <v>216</v>
      </c>
      <c r="AU197" s="167" t="s">
        <v>89</v>
      </c>
      <c r="AV197" s="14" t="s">
        <v>169</v>
      </c>
      <c r="AW197" s="14" t="s">
        <v>40</v>
      </c>
      <c r="AX197" s="14" t="s">
        <v>87</v>
      </c>
      <c r="AY197" s="167" t="s">
        <v>143</v>
      </c>
    </row>
    <row r="198" spans="2:65" s="1" customFormat="1" ht="33" customHeight="1">
      <c r="B198" s="129"/>
      <c r="C198" s="130" t="s">
        <v>338</v>
      </c>
      <c r="D198" s="130" t="s">
        <v>146</v>
      </c>
      <c r="E198" s="131" t="s">
        <v>1594</v>
      </c>
      <c r="F198" s="132" t="s">
        <v>1595</v>
      </c>
      <c r="G198" s="133" t="s">
        <v>316</v>
      </c>
      <c r="H198" s="134">
        <v>63.5</v>
      </c>
      <c r="I198" s="135"/>
      <c r="J198" s="136">
        <f>ROUND(I198*H198,2)</f>
        <v>0</v>
      </c>
      <c r="K198" s="132" t="s">
        <v>150</v>
      </c>
      <c r="L198" s="34"/>
      <c r="M198" s="137" t="s">
        <v>3</v>
      </c>
      <c r="N198" s="138" t="s">
        <v>50</v>
      </c>
      <c r="P198" s="139">
        <f>O198*H198</f>
        <v>0</v>
      </c>
      <c r="Q198" s="139">
        <v>1.056E-2</v>
      </c>
      <c r="R198" s="139">
        <f>Q198*H198</f>
        <v>0.67056000000000004</v>
      </c>
      <c r="S198" s="139">
        <v>0</v>
      </c>
      <c r="T198" s="140">
        <f>S198*H198</f>
        <v>0</v>
      </c>
      <c r="AR198" s="141" t="s">
        <v>169</v>
      </c>
      <c r="AT198" s="141" t="s">
        <v>146</v>
      </c>
      <c r="AU198" s="141" t="s">
        <v>89</v>
      </c>
      <c r="AY198" s="18" t="s">
        <v>143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8" t="s">
        <v>87</v>
      </c>
      <c r="BK198" s="142">
        <f>ROUND(I198*H198,2)</f>
        <v>0</v>
      </c>
      <c r="BL198" s="18" t="s">
        <v>169</v>
      </c>
      <c r="BM198" s="141" t="s">
        <v>1596</v>
      </c>
    </row>
    <row r="199" spans="2:65" s="1" customFormat="1" ht="11.25">
      <c r="B199" s="34"/>
      <c r="D199" s="143" t="s">
        <v>153</v>
      </c>
      <c r="F199" s="144" t="s">
        <v>1597</v>
      </c>
      <c r="I199" s="145"/>
      <c r="L199" s="34"/>
      <c r="M199" s="146"/>
      <c r="T199" s="55"/>
      <c r="AT199" s="18" t="s">
        <v>153</v>
      </c>
      <c r="AU199" s="18" t="s">
        <v>89</v>
      </c>
    </row>
    <row r="200" spans="2:65" s="12" customFormat="1" ht="11.25">
      <c r="B200" s="153"/>
      <c r="D200" s="147" t="s">
        <v>216</v>
      </c>
      <c r="E200" s="154" t="s">
        <v>3</v>
      </c>
      <c r="F200" s="155" t="s">
        <v>1598</v>
      </c>
      <c r="H200" s="154" t="s">
        <v>3</v>
      </c>
      <c r="I200" s="156"/>
      <c r="L200" s="153"/>
      <c r="M200" s="157"/>
      <c r="T200" s="158"/>
      <c r="AT200" s="154" t="s">
        <v>216</v>
      </c>
      <c r="AU200" s="154" t="s">
        <v>89</v>
      </c>
      <c r="AV200" s="12" t="s">
        <v>87</v>
      </c>
      <c r="AW200" s="12" t="s">
        <v>40</v>
      </c>
      <c r="AX200" s="12" t="s">
        <v>79</v>
      </c>
      <c r="AY200" s="154" t="s">
        <v>143</v>
      </c>
    </row>
    <row r="201" spans="2:65" s="12" customFormat="1" ht="11.25">
      <c r="B201" s="153"/>
      <c r="D201" s="147" t="s">
        <v>216</v>
      </c>
      <c r="E201" s="154" t="s">
        <v>3</v>
      </c>
      <c r="F201" s="155" t="s">
        <v>1506</v>
      </c>
      <c r="H201" s="154" t="s">
        <v>3</v>
      </c>
      <c r="I201" s="156"/>
      <c r="L201" s="153"/>
      <c r="M201" s="157"/>
      <c r="T201" s="158"/>
      <c r="AT201" s="154" t="s">
        <v>216</v>
      </c>
      <c r="AU201" s="154" t="s">
        <v>89</v>
      </c>
      <c r="AV201" s="12" t="s">
        <v>87</v>
      </c>
      <c r="AW201" s="12" t="s">
        <v>40</v>
      </c>
      <c r="AX201" s="12" t="s">
        <v>79</v>
      </c>
      <c r="AY201" s="154" t="s">
        <v>143</v>
      </c>
    </row>
    <row r="202" spans="2:65" s="13" customFormat="1" ht="11.25">
      <c r="B202" s="159"/>
      <c r="D202" s="147" t="s">
        <v>216</v>
      </c>
      <c r="E202" s="160" t="s">
        <v>3</v>
      </c>
      <c r="F202" s="161" t="s">
        <v>1599</v>
      </c>
      <c r="H202" s="162">
        <v>54.75</v>
      </c>
      <c r="I202" s="163"/>
      <c r="L202" s="159"/>
      <c r="M202" s="164"/>
      <c r="T202" s="165"/>
      <c r="AT202" s="160" t="s">
        <v>216</v>
      </c>
      <c r="AU202" s="160" t="s">
        <v>89</v>
      </c>
      <c r="AV202" s="13" t="s">
        <v>89</v>
      </c>
      <c r="AW202" s="13" t="s">
        <v>40</v>
      </c>
      <c r="AX202" s="13" t="s">
        <v>79</v>
      </c>
      <c r="AY202" s="160" t="s">
        <v>143</v>
      </c>
    </row>
    <row r="203" spans="2:65" s="12" customFormat="1" ht="11.25">
      <c r="B203" s="153"/>
      <c r="D203" s="147" t="s">
        <v>216</v>
      </c>
      <c r="E203" s="154" t="s">
        <v>3</v>
      </c>
      <c r="F203" s="155" t="s">
        <v>1600</v>
      </c>
      <c r="H203" s="154" t="s">
        <v>3</v>
      </c>
      <c r="I203" s="156"/>
      <c r="L203" s="153"/>
      <c r="M203" s="157"/>
      <c r="T203" s="158"/>
      <c r="AT203" s="154" t="s">
        <v>216</v>
      </c>
      <c r="AU203" s="154" t="s">
        <v>89</v>
      </c>
      <c r="AV203" s="12" t="s">
        <v>87</v>
      </c>
      <c r="AW203" s="12" t="s">
        <v>40</v>
      </c>
      <c r="AX203" s="12" t="s">
        <v>79</v>
      </c>
      <c r="AY203" s="154" t="s">
        <v>143</v>
      </c>
    </row>
    <row r="204" spans="2:65" s="13" customFormat="1" ht="11.25">
      <c r="B204" s="159"/>
      <c r="D204" s="147" t="s">
        <v>216</v>
      </c>
      <c r="E204" s="160" t="s">
        <v>3</v>
      </c>
      <c r="F204" s="161" t="s">
        <v>1601</v>
      </c>
      <c r="H204" s="162">
        <v>8.75</v>
      </c>
      <c r="I204" s="163"/>
      <c r="L204" s="159"/>
      <c r="M204" s="164"/>
      <c r="T204" s="165"/>
      <c r="AT204" s="160" t="s">
        <v>216</v>
      </c>
      <c r="AU204" s="160" t="s">
        <v>89</v>
      </c>
      <c r="AV204" s="13" t="s">
        <v>89</v>
      </c>
      <c r="AW204" s="13" t="s">
        <v>40</v>
      </c>
      <c r="AX204" s="13" t="s">
        <v>79</v>
      </c>
      <c r="AY204" s="160" t="s">
        <v>143</v>
      </c>
    </row>
    <row r="205" spans="2:65" s="14" customFormat="1" ht="11.25">
      <c r="B205" s="166"/>
      <c r="D205" s="147" t="s">
        <v>216</v>
      </c>
      <c r="E205" s="167" t="s">
        <v>3</v>
      </c>
      <c r="F205" s="168" t="s">
        <v>219</v>
      </c>
      <c r="H205" s="169">
        <v>63.5</v>
      </c>
      <c r="I205" s="170"/>
      <c r="L205" s="166"/>
      <c r="M205" s="171"/>
      <c r="T205" s="172"/>
      <c r="AT205" s="167" t="s">
        <v>216</v>
      </c>
      <c r="AU205" s="167" t="s">
        <v>89</v>
      </c>
      <c r="AV205" s="14" t="s">
        <v>169</v>
      </c>
      <c r="AW205" s="14" t="s">
        <v>40</v>
      </c>
      <c r="AX205" s="14" t="s">
        <v>87</v>
      </c>
      <c r="AY205" s="167" t="s">
        <v>143</v>
      </c>
    </row>
    <row r="206" spans="2:65" s="1" customFormat="1" ht="24.2" customHeight="1">
      <c r="B206" s="129"/>
      <c r="C206" s="130" t="s">
        <v>8</v>
      </c>
      <c r="D206" s="130" t="s">
        <v>146</v>
      </c>
      <c r="E206" s="131" t="s">
        <v>1602</v>
      </c>
      <c r="F206" s="132" t="s">
        <v>1603</v>
      </c>
      <c r="G206" s="133" t="s">
        <v>316</v>
      </c>
      <c r="H206" s="134">
        <v>63.5</v>
      </c>
      <c r="I206" s="135"/>
      <c r="J206" s="136">
        <f>ROUND(I206*H206,2)</f>
        <v>0</v>
      </c>
      <c r="K206" s="132" t="s">
        <v>150</v>
      </c>
      <c r="L206" s="34"/>
      <c r="M206" s="137" t="s">
        <v>3</v>
      </c>
      <c r="N206" s="138" t="s">
        <v>50</v>
      </c>
      <c r="P206" s="139">
        <f>O206*H206</f>
        <v>0</v>
      </c>
      <c r="Q206" s="139">
        <v>0</v>
      </c>
      <c r="R206" s="139">
        <f>Q206*H206</f>
        <v>0</v>
      </c>
      <c r="S206" s="139">
        <v>0</v>
      </c>
      <c r="T206" s="140">
        <f>S206*H206</f>
        <v>0</v>
      </c>
      <c r="AR206" s="141" t="s">
        <v>169</v>
      </c>
      <c r="AT206" s="141" t="s">
        <v>146</v>
      </c>
      <c r="AU206" s="141" t="s">
        <v>89</v>
      </c>
      <c r="AY206" s="18" t="s">
        <v>143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8" t="s">
        <v>87</v>
      </c>
      <c r="BK206" s="142">
        <f>ROUND(I206*H206,2)</f>
        <v>0</v>
      </c>
      <c r="BL206" s="18" t="s">
        <v>169</v>
      </c>
      <c r="BM206" s="141" t="s">
        <v>1604</v>
      </c>
    </row>
    <row r="207" spans="2:65" s="1" customFormat="1" ht="11.25">
      <c r="B207" s="34"/>
      <c r="D207" s="143" t="s">
        <v>153</v>
      </c>
      <c r="F207" s="144" t="s">
        <v>1605</v>
      </c>
      <c r="I207" s="145"/>
      <c r="L207" s="34"/>
      <c r="M207" s="146"/>
      <c r="T207" s="55"/>
      <c r="AT207" s="18" t="s">
        <v>153</v>
      </c>
      <c r="AU207" s="18" t="s">
        <v>89</v>
      </c>
    </row>
    <row r="208" spans="2:65" s="11" customFormat="1" ht="22.9" customHeight="1">
      <c r="B208" s="117"/>
      <c r="D208" s="118" t="s">
        <v>78</v>
      </c>
      <c r="E208" s="127" t="s">
        <v>331</v>
      </c>
      <c r="F208" s="127" t="s">
        <v>332</v>
      </c>
      <c r="I208" s="120"/>
      <c r="J208" s="128">
        <f>BK208</f>
        <v>0</v>
      </c>
      <c r="L208" s="117"/>
      <c r="M208" s="122"/>
      <c r="P208" s="123">
        <f>SUM(P209:P219)</f>
        <v>0</v>
      </c>
      <c r="R208" s="123">
        <f>SUM(R209:R219)</f>
        <v>0</v>
      </c>
      <c r="T208" s="124">
        <f>SUM(T209:T219)</f>
        <v>0</v>
      </c>
      <c r="AR208" s="118" t="s">
        <v>87</v>
      </c>
      <c r="AT208" s="125" t="s">
        <v>78</v>
      </c>
      <c r="AU208" s="125" t="s">
        <v>87</v>
      </c>
      <c r="AY208" s="118" t="s">
        <v>143</v>
      </c>
      <c r="BK208" s="126">
        <f>SUM(BK209:BK219)</f>
        <v>0</v>
      </c>
    </row>
    <row r="209" spans="2:65" s="1" customFormat="1" ht="24.2" customHeight="1">
      <c r="B209" s="129"/>
      <c r="C209" s="130" t="s">
        <v>453</v>
      </c>
      <c r="D209" s="130" t="s">
        <v>146</v>
      </c>
      <c r="E209" s="131" t="s">
        <v>1278</v>
      </c>
      <c r="F209" s="132" t="s">
        <v>1279</v>
      </c>
      <c r="G209" s="133" t="s">
        <v>261</v>
      </c>
      <c r="H209" s="134">
        <v>17.172999999999998</v>
      </c>
      <c r="I209" s="135"/>
      <c r="J209" s="136">
        <f>ROUND(I209*H209,2)</f>
        <v>0</v>
      </c>
      <c r="K209" s="132" t="s">
        <v>150</v>
      </c>
      <c r="L209" s="34"/>
      <c r="M209" s="137" t="s">
        <v>3</v>
      </c>
      <c r="N209" s="138" t="s">
        <v>50</v>
      </c>
      <c r="P209" s="139">
        <f>O209*H209</f>
        <v>0</v>
      </c>
      <c r="Q209" s="139">
        <v>0</v>
      </c>
      <c r="R209" s="139">
        <f>Q209*H209</f>
        <v>0</v>
      </c>
      <c r="S209" s="139">
        <v>0</v>
      </c>
      <c r="T209" s="140">
        <f>S209*H209</f>
        <v>0</v>
      </c>
      <c r="AR209" s="141" t="s">
        <v>169</v>
      </c>
      <c r="AT209" s="141" t="s">
        <v>146</v>
      </c>
      <c r="AU209" s="141" t="s">
        <v>89</v>
      </c>
      <c r="AY209" s="18" t="s">
        <v>143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8" t="s">
        <v>87</v>
      </c>
      <c r="BK209" s="142">
        <f>ROUND(I209*H209,2)</f>
        <v>0</v>
      </c>
      <c r="BL209" s="18" t="s">
        <v>169</v>
      </c>
      <c r="BM209" s="141" t="s">
        <v>1606</v>
      </c>
    </row>
    <row r="210" spans="2:65" s="1" customFormat="1" ht="11.25">
      <c r="B210" s="34"/>
      <c r="D210" s="143" t="s">
        <v>153</v>
      </c>
      <c r="F210" s="144" t="s">
        <v>1281</v>
      </c>
      <c r="I210" s="145"/>
      <c r="L210" s="34"/>
      <c r="M210" s="146"/>
      <c r="T210" s="55"/>
      <c r="AT210" s="18" t="s">
        <v>153</v>
      </c>
      <c r="AU210" s="18" t="s">
        <v>89</v>
      </c>
    </row>
    <row r="211" spans="2:65" s="1" customFormat="1" ht="21.75" customHeight="1">
      <c r="B211" s="129"/>
      <c r="C211" s="130" t="s">
        <v>458</v>
      </c>
      <c r="D211" s="130" t="s">
        <v>146</v>
      </c>
      <c r="E211" s="131" t="s">
        <v>334</v>
      </c>
      <c r="F211" s="132" t="s">
        <v>335</v>
      </c>
      <c r="G211" s="133" t="s">
        <v>261</v>
      </c>
      <c r="H211" s="134">
        <v>17.172999999999998</v>
      </c>
      <c r="I211" s="135"/>
      <c r="J211" s="136">
        <f>ROUND(I211*H211,2)</f>
        <v>0</v>
      </c>
      <c r="K211" s="132" t="s">
        <v>150</v>
      </c>
      <c r="L211" s="34"/>
      <c r="M211" s="137" t="s">
        <v>3</v>
      </c>
      <c r="N211" s="138" t="s">
        <v>50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169</v>
      </c>
      <c r="AT211" s="141" t="s">
        <v>146</v>
      </c>
      <c r="AU211" s="141" t="s">
        <v>89</v>
      </c>
      <c r="AY211" s="18" t="s">
        <v>143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8" t="s">
        <v>87</v>
      </c>
      <c r="BK211" s="142">
        <f>ROUND(I211*H211,2)</f>
        <v>0</v>
      </c>
      <c r="BL211" s="18" t="s">
        <v>169</v>
      </c>
      <c r="BM211" s="141" t="s">
        <v>1607</v>
      </c>
    </row>
    <row r="212" spans="2:65" s="1" customFormat="1" ht="11.25">
      <c r="B212" s="34"/>
      <c r="D212" s="143" t="s">
        <v>153</v>
      </c>
      <c r="F212" s="144" t="s">
        <v>337</v>
      </c>
      <c r="I212" s="145"/>
      <c r="L212" s="34"/>
      <c r="M212" s="146"/>
      <c r="T212" s="55"/>
      <c r="AT212" s="18" t="s">
        <v>153</v>
      </c>
      <c r="AU212" s="18" t="s">
        <v>89</v>
      </c>
    </row>
    <row r="213" spans="2:65" s="1" customFormat="1" ht="24.2" customHeight="1">
      <c r="B213" s="129"/>
      <c r="C213" s="130" t="s">
        <v>465</v>
      </c>
      <c r="D213" s="130" t="s">
        <v>146</v>
      </c>
      <c r="E213" s="131" t="s">
        <v>339</v>
      </c>
      <c r="F213" s="132" t="s">
        <v>340</v>
      </c>
      <c r="G213" s="133" t="s">
        <v>261</v>
      </c>
      <c r="H213" s="134">
        <v>206.07599999999999</v>
      </c>
      <c r="I213" s="135"/>
      <c r="J213" s="136">
        <f>ROUND(I213*H213,2)</f>
        <v>0</v>
      </c>
      <c r="K213" s="132" t="s">
        <v>150</v>
      </c>
      <c r="L213" s="34"/>
      <c r="M213" s="137" t="s">
        <v>3</v>
      </c>
      <c r="N213" s="138" t="s">
        <v>50</v>
      </c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AR213" s="141" t="s">
        <v>169</v>
      </c>
      <c r="AT213" s="141" t="s">
        <v>146</v>
      </c>
      <c r="AU213" s="141" t="s">
        <v>89</v>
      </c>
      <c r="AY213" s="18" t="s">
        <v>143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8" t="s">
        <v>87</v>
      </c>
      <c r="BK213" s="142">
        <f>ROUND(I213*H213,2)</f>
        <v>0</v>
      </c>
      <c r="BL213" s="18" t="s">
        <v>169</v>
      </c>
      <c r="BM213" s="141" t="s">
        <v>1608</v>
      </c>
    </row>
    <row r="214" spans="2:65" s="1" customFormat="1" ht="11.25">
      <c r="B214" s="34"/>
      <c r="D214" s="143" t="s">
        <v>153</v>
      </c>
      <c r="F214" s="144" t="s">
        <v>342</v>
      </c>
      <c r="I214" s="145"/>
      <c r="L214" s="34"/>
      <c r="M214" s="146"/>
      <c r="T214" s="55"/>
      <c r="AT214" s="18" t="s">
        <v>153</v>
      </c>
      <c r="AU214" s="18" t="s">
        <v>89</v>
      </c>
    </row>
    <row r="215" spans="2:65" s="12" customFormat="1" ht="11.25">
      <c r="B215" s="153"/>
      <c r="D215" s="147" t="s">
        <v>216</v>
      </c>
      <c r="E215" s="154" t="s">
        <v>3</v>
      </c>
      <c r="F215" s="155" t="s">
        <v>1286</v>
      </c>
      <c r="H215" s="154" t="s">
        <v>3</v>
      </c>
      <c r="I215" s="156"/>
      <c r="L215" s="153"/>
      <c r="M215" s="157"/>
      <c r="T215" s="158"/>
      <c r="AT215" s="154" t="s">
        <v>216</v>
      </c>
      <c r="AU215" s="154" t="s">
        <v>89</v>
      </c>
      <c r="AV215" s="12" t="s">
        <v>87</v>
      </c>
      <c r="AW215" s="12" t="s">
        <v>40</v>
      </c>
      <c r="AX215" s="12" t="s">
        <v>79</v>
      </c>
      <c r="AY215" s="154" t="s">
        <v>143</v>
      </c>
    </row>
    <row r="216" spans="2:65" s="13" customFormat="1" ht="11.25">
      <c r="B216" s="159"/>
      <c r="D216" s="147" t="s">
        <v>216</v>
      </c>
      <c r="E216" s="160" t="s">
        <v>3</v>
      </c>
      <c r="F216" s="161" t="s">
        <v>1609</v>
      </c>
      <c r="H216" s="162">
        <v>206.07599999999999</v>
      </c>
      <c r="I216" s="163"/>
      <c r="L216" s="159"/>
      <c r="M216" s="164"/>
      <c r="T216" s="165"/>
      <c r="AT216" s="160" t="s">
        <v>216</v>
      </c>
      <c r="AU216" s="160" t="s">
        <v>89</v>
      </c>
      <c r="AV216" s="13" t="s">
        <v>89</v>
      </c>
      <c r="AW216" s="13" t="s">
        <v>40</v>
      </c>
      <c r="AX216" s="13" t="s">
        <v>79</v>
      </c>
      <c r="AY216" s="160" t="s">
        <v>143</v>
      </c>
    </row>
    <row r="217" spans="2:65" s="14" customFormat="1" ht="11.25">
      <c r="B217" s="166"/>
      <c r="D217" s="147" t="s">
        <v>216</v>
      </c>
      <c r="E217" s="167" t="s">
        <v>3</v>
      </c>
      <c r="F217" s="168" t="s">
        <v>219</v>
      </c>
      <c r="H217" s="169">
        <v>206.07599999999999</v>
      </c>
      <c r="I217" s="170"/>
      <c r="L217" s="166"/>
      <c r="M217" s="171"/>
      <c r="T217" s="172"/>
      <c r="AT217" s="167" t="s">
        <v>216</v>
      </c>
      <c r="AU217" s="167" t="s">
        <v>89</v>
      </c>
      <c r="AV217" s="14" t="s">
        <v>169</v>
      </c>
      <c r="AW217" s="14" t="s">
        <v>40</v>
      </c>
      <c r="AX217" s="14" t="s">
        <v>87</v>
      </c>
      <c r="AY217" s="167" t="s">
        <v>143</v>
      </c>
    </row>
    <row r="218" spans="2:65" s="1" customFormat="1" ht="33" customHeight="1">
      <c r="B218" s="129"/>
      <c r="C218" s="130" t="s">
        <v>470</v>
      </c>
      <c r="D218" s="130" t="s">
        <v>146</v>
      </c>
      <c r="E218" s="131" t="s">
        <v>1289</v>
      </c>
      <c r="F218" s="132" t="s">
        <v>1290</v>
      </c>
      <c r="G218" s="133" t="s">
        <v>261</v>
      </c>
      <c r="H218" s="134">
        <v>17.172999999999998</v>
      </c>
      <c r="I218" s="135"/>
      <c r="J218" s="136">
        <f>ROUND(I218*H218,2)</f>
        <v>0</v>
      </c>
      <c r="K218" s="132" t="s">
        <v>150</v>
      </c>
      <c r="L218" s="34"/>
      <c r="M218" s="137" t="s">
        <v>3</v>
      </c>
      <c r="N218" s="138" t="s">
        <v>50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169</v>
      </c>
      <c r="AT218" s="141" t="s">
        <v>146</v>
      </c>
      <c r="AU218" s="141" t="s">
        <v>89</v>
      </c>
      <c r="AY218" s="18" t="s">
        <v>143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8" t="s">
        <v>87</v>
      </c>
      <c r="BK218" s="142">
        <f>ROUND(I218*H218,2)</f>
        <v>0</v>
      </c>
      <c r="BL218" s="18" t="s">
        <v>169</v>
      </c>
      <c r="BM218" s="141" t="s">
        <v>1610</v>
      </c>
    </row>
    <row r="219" spans="2:65" s="1" customFormat="1" ht="11.25">
      <c r="B219" s="34"/>
      <c r="D219" s="143" t="s">
        <v>153</v>
      </c>
      <c r="F219" s="144" t="s">
        <v>1292</v>
      </c>
      <c r="I219" s="145"/>
      <c r="L219" s="34"/>
      <c r="M219" s="146"/>
      <c r="T219" s="55"/>
      <c r="AT219" s="18" t="s">
        <v>153</v>
      </c>
      <c r="AU219" s="18" t="s">
        <v>89</v>
      </c>
    </row>
    <row r="220" spans="2:65" s="11" customFormat="1" ht="22.9" customHeight="1">
      <c r="B220" s="117"/>
      <c r="D220" s="118" t="s">
        <v>78</v>
      </c>
      <c r="E220" s="127" t="s">
        <v>345</v>
      </c>
      <c r="F220" s="127" t="s">
        <v>346</v>
      </c>
      <c r="I220" s="120"/>
      <c r="J220" s="128">
        <f>BK220</f>
        <v>0</v>
      </c>
      <c r="L220" s="117"/>
      <c r="M220" s="122"/>
      <c r="P220" s="123">
        <f>SUM(P221:P224)</f>
        <v>0</v>
      </c>
      <c r="R220" s="123">
        <f>SUM(R221:R224)</f>
        <v>0</v>
      </c>
      <c r="T220" s="124">
        <f>SUM(T221:T224)</f>
        <v>0</v>
      </c>
      <c r="AR220" s="118" t="s">
        <v>87</v>
      </c>
      <c r="AT220" s="125" t="s">
        <v>78</v>
      </c>
      <c r="AU220" s="125" t="s">
        <v>87</v>
      </c>
      <c r="AY220" s="118" t="s">
        <v>143</v>
      </c>
      <c r="BK220" s="126">
        <f>SUM(BK221:BK224)</f>
        <v>0</v>
      </c>
    </row>
    <row r="221" spans="2:65" s="1" customFormat="1" ht="24.2" customHeight="1">
      <c r="B221" s="129"/>
      <c r="C221" s="130" t="s">
        <v>475</v>
      </c>
      <c r="D221" s="130" t="s">
        <v>146</v>
      </c>
      <c r="E221" s="131" t="s">
        <v>1611</v>
      </c>
      <c r="F221" s="132" t="s">
        <v>1612</v>
      </c>
      <c r="G221" s="133" t="s">
        <v>261</v>
      </c>
      <c r="H221" s="134">
        <v>158.15100000000001</v>
      </c>
      <c r="I221" s="135"/>
      <c r="J221" s="136">
        <f>ROUND(I221*H221,2)</f>
        <v>0</v>
      </c>
      <c r="K221" s="132" t="s">
        <v>150</v>
      </c>
      <c r="L221" s="34"/>
      <c r="M221" s="137" t="s">
        <v>3</v>
      </c>
      <c r="N221" s="138" t="s">
        <v>50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169</v>
      </c>
      <c r="AT221" s="141" t="s">
        <v>146</v>
      </c>
      <c r="AU221" s="141" t="s">
        <v>89</v>
      </c>
      <c r="AY221" s="18" t="s">
        <v>143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8" t="s">
        <v>87</v>
      </c>
      <c r="BK221" s="142">
        <f>ROUND(I221*H221,2)</f>
        <v>0</v>
      </c>
      <c r="BL221" s="18" t="s">
        <v>169</v>
      </c>
      <c r="BM221" s="141" t="s">
        <v>1613</v>
      </c>
    </row>
    <row r="222" spans="2:65" s="1" customFormat="1" ht="11.25">
      <c r="B222" s="34"/>
      <c r="D222" s="143" t="s">
        <v>153</v>
      </c>
      <c r="F222" s="144" t="s">
        <v>1614</v>
      </c>
      <c r="I222" s="145"/>
      <c r="L222" s="34"/>
      <c r="M222" s="146"/>
      <c r="T222" s="55"/>
      <c r="AT222" s="18" t="s">
        <v>153</v>
      </c>
      <c r="AU222" s="18" t="s">
        <v>89</v>
      </c>
    </row>
    <row r="223" spans="2:65" s="1" customFormat="1" ht="37.9" customHeight="1">
      <c r="B223" s="129"/>
      <c r="C223" s="130" t="s">
        <v>480</v>
      </c>
      <c r="D223" s="130" t="s">
        <v>146</v>
      </c>
      <c r="E223" s="131" t="s">
        <v>1615</v>
      </c>
      <c r="F223" s="132" t="s">
        <v>1616</v>
      </c>
      <c r="G223" s="133" t="s">
        <v>261</v>
      </c>
      <c r="H223" s="134">
        <v>158.15100000000001</v>
      </c>
      <c r="I223" s="135"/>
      <c r="J223" s="136">
        <f>ROUND(I223*H223,2)</f>
        <v>0</v>
      </c>
      <c r="K223" s="132" t="s">
        <v>150</v>
      </c>
      <c r="L223" s="34"/>
      <c r="M223" s="137" t="s">
        <v>3</v>
      </c>
      <c r="N223" s="138" t="s">
        <v>50</v>
      </c>
      <c r="P223" s="139">
        <f>O223*H223</f>
        <v>0</v>
      </c>
      <c r="Q223" s="139">
        <v>0</v>
      </c>
      <c r="R223" s="139">
        <f>Q223*H223</f>
        <v>0</v>
      </c>
      <c r="S223" s="139">
        <v>0</v>
      </c>
      <c r="T223" s="140">
        <f>S223*H223</f>
        <v>0</v>
      </c>
      <c r="AR223" s="141" t="s">
        <v>169</v>
      </c>
      <c r="AT223" s="141" t="s">
        <v>146</v>
      </c>
      <c r="AU223" s="141" t="s">
        <v>89</v>
      </c>
      <c r="AY223" s="18" t="s">
        <v>143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8" t="s">
        <v>87</v>
      </c>
      <c r="BK223" s="142">
        <f>ROUND(I223*H223,2)</f>
        <v>0</v>
      </c>
      <c r="BL223" s="18" t="s">
        <v>169</v>
      </c>
      <c r="BM223" s="141" t="s">
        <v>1617</v>
      </c>
    </row>
    <row r="224" spans="2:65" s="1" customFormat="1" ht="11.25">
      <c r="B224" s="34"/>
      <c r="D224" s="143" t="s">
        <v>153</v>
      </c>
      <c r="F224" s="144" t="s">
        <v>1618</v>
      </c>
      <c r="I224" s="145"/>
      <c r="L224" s="34"/>
      <c r="M224" s="146"/>
      <c r="T224" s="55"/>
      <c r="AT224" s="18" t="s">
        <v>153</v>
      </c>
      <c r="AU224" s="18" t="s">
        <v>89</v>
      </c>
    </row>
    <row r="225" spans="2:65" s="11" customFormat="1" ht="25.9" customHeight="1">
      <c r="B225" s="117"/>
      <c r="D225" s="118" t="s">
        <v>78</v>
      </c>
      <c r="E225" s="119" t="s">
        <v>1308</v>
      </c>
      <c r="F225" s="119" t="s">
        <v>1309</v>
      </c>
      <c r="I225" s="120"/>
      <c r="J225" s="121">
        <f>BK225</f>
        <v>0</v>
      </c>
      <c r="L225" s="117"/>
      <c r="M225" s="122"/>
      <c r="P225" s="123">
        <f>P226</f>
        <v>0</v>
      </c>
      <c r="R225" s="123">
        <f>R226</f>
        <v>0.87618000000000007</v>
      </c>
      <c r="T225" s="124">
        <f>T226</f>
        <v>0</v>
      </c>
      <c r="AR225" s="118" t="s">
        <v>89</v>
      </c>
      <c r="AT225" s="125" t="s">
        <v>78</v>
      </c>
      <c r="AU225" s="125" t="s">
        <v>79</v>
      </c>
      <c r="AY225" s="118" t="s">
        <v>143</v>
      </c>
      <c r="BK225" s="126">
        <f>BK226</f>
        <v>0</v>
      </c>
    </row>
    <row r="226" spans="2:65" s="11" customFormat="1" ht="22.9" customHeight="1">
      <c r="B226" s="117"/>
      <c r="D226" s="118" t="s">
        <v>78</v>
      </c>
      <c r="E226" s="127" t="s">
        <v>1619</v>
      </c>
      <c r="F226" s="127" t="s">
        <v>1620</v>
      </c>
      <c r="I226" s="120"/>
      <c r="J226" s="128">
        <f>BK226</f>
        <v>0</v>
      </c>
      <c r="L226" s="117"/>
      <c r="M226" s="122"/>
      <c r="P226" s="123">
        <f>SUM(P227:P257)</f>
        <v>0</v>
      </c>
      <c r="R226" s="123">
        <f>SUM(R227:R257)</f>
        <v>0.87618000000000007</v>
      </c>
      <c r="T226" s="124">
        <f>SUM(T227:T257)</f>
        <v>0</v>
      </c>
      <c r="AR226" s="118" t="s">
        <v>89</v>
      </c>
      <c r="AT226" s="125" t="s">
        <v>78</v>
      </c>
      <c r="AU226" s="125" t="s">
        <v>87</v>
      </c>
      <c r="AY226" s="118" t="s">
        <v>143</v>
      </c>
      <c r="BK226" s="126">
        <f>SUM(BK227:BK257)</f>
        <v>0</v>
      </c>
    </row>
    <row r="227" spans="2:65" s="1" customFormat="1" ht="24.2" customHeight="1">
      <c r="B227" s="129"/>
      <c r="C227" s="130" t="s">
        <v>484</v>
      </c>
      <c r="D227" s="130" t="s">
        <v>146</v>
      </c>
      <c r="E227" s="131" t="s">
        <v>1621</v>
      </c>
      <c r="F227" s="132" t="s">
        <v>1622</v>
      </c>
      <c r="G227" s="133" t="s">
        <v>213</v>
      </c>
      <c r="H227" s="134">
        <v>1270</v>
      </c>
      <c r="I227" s="135"/>
      <c r="J227" s="136">
        <f>ROUND(I227*H227,2)</f>
        <v>0</v>
      </c>
      <c r="K227" s="132" t="s">
        <v>150</v>
      </c>
      <c r="L227" s="34"/>
      <c r="M227" s="137" t="s">
        <v>3</v>
      </c>
      <c r="N227" s="138" t="s">
        <v>50</v>
      </c>
      <c r="P227" s="139">
        <f>O227*H227</f>
        <v>0</v>
      </c>
      <c r="Q227" s="139">
        <v>3.6000000000000002E-4</v>
      </c>
      <c r="R227" s="139">
        <f>Q227*H227</f>
        <v>0.45720000000000005</v>
      </c>
      <c r="S227" s="139">
        <v>0</v>
      </c>
      <c r="T227" s="140">
        <f>S227*H227</f>
        <v>0</v>
      </c>
      <c r="AR227" s="141" t="s">
        <v>313</v>
      </c>
      <c r="AT227" s="141" t="s">
        <v>146</v>
      </c>
      <c r="AU227" s="141" t="s">
        <v>89</v>
      </c>
      <c r="AY227" s="18" t="s">
        <v>143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8" t="s">
        <v>87</v>
      </c>
      <c r="BK227" s="142">
        <f>ROUND(I227*H227,2)</f>
        <v>0</v>
      </c>
      <c r="BL227" s="18" t="s">
        <v>313</v>
      </c>
      <c r="BM227" s="141" t="s">
        <v>1623</v>
      </c>
    </row>
    <row r="228" spans="2:65" s="1" customFormat="1" ht="11.25">
      <c r="B228" s="34"/>
      <c r="D228" s="143" t="s">
        <v>153</v>
      </c>
      <c r="F228" s="144" t="s">
        <v>1624</v>
      </c>
      <c r="I228" s="145"/>
      <c r="L228" s="34"/>
      <c r="M228" s="146"/>
      <c r="T228" s="55"/>
      <c r="AT228" s="18" t="s">
        <v>153</v>
      </c>
      <c r="AU228" s="18" t="s">
        <v>89</v>
      </c>
    </row>
    <row r="229" spans="2:65" s="12" customFormat="1" ht="11.25">
      <c r="B229" s="153"/>
      <c r="D229" s="147" t="s">
        <v>216</v>
      </c>
      <c r="E229" s="154" t="s">
        <v>3</v>
      </c>
      <c r="F229" s="155" t="s">
        <v>1506</v>
      </c>
      <c r="H229" s="154" t="s">
        <v>3</v>
      </c>
      <c r="I229" s="156"/>
      <c r="L229" s="153"/>
      <c r="M229" s="157"/>
      <c r="T229" s="158"/>
      <c r="AT229" s="154" t="s">
        <v>216</v>
      </c>
      <c r="AU229" s="154" t="s">
        <v>89</v>
      </c>
      <c r="AV229" s="12" t="s">
        <v>87</v>
      </c>
      <c r="AW229" s="12" t="s">
        <v>40</v>
      </c>
      <c r="AX229" s="12" t="s">
        <v>79</v>
      </c>
      <c r="AY229" s="154" t="s">
        <v>143</v>
      </c>
    </row>
    <row r="230" spans="2:65" s="13" customFormat="1" ht="11.25">
      <c r="B230" s="159"/>
      <c r="D230" s="147" t="s">
        <v>216</v>
      </c>
      <c r="E230" s="160" t="s">
        <v>3</v>
      </c>
      <c r="F230" s="161" t="s">
        <v>1474</v>
      </c>
      <c r="H230" s="162">
        <v>1270</v>
      </c>
      <c r="I230" s="163"/>
      <c r="L230" s="159"/>
      <c r="M230" s="164"/>
      <c r="T230" s="165"/>
      <c r="AT230" s="160" t="s">
        <v>216</v>
      </c>
      <c r="AU230" s="160" t="s">
        <v>89</v>
      </c>
      <c r="AV230" s="13" t="s">
        <v>89</v>
      </c>
      <c r="AW230" s="13" t="s">
        <v>40</v>
      </c>
      <c r="AX230" s="13" t="s">
        <v>79</v>
      </c>
      <c r="AY230" s="160" t="s">
        <v>143</v>
      </c>
    </row>
    <row r="231" spans="2:65" s="14" customFormat="1" ht="11.25">
      <c r="B231" s="166"/>
      <c r="D231" s="147" t="s">
        <v>216</v>
      </c>
      <c r="E231" s="167" t="s">
        <v>3</v>
      </c>
      <c r="F231" s="168" t="s">
        <v>219</v>
      </c>
      <c r="H231" s="169">
        <v>1270</v>
      </c>
      <c r="I231" s="170"/>
      <c r="L231" s="166"/>
      <c r="M231" s="171"/>
      <c r="T231" s="172"/>
      <c r="AT231" s="167" t="s">
        <v>216</v>
      </c>
      <c r="AU231" s="167" t="s">
        <v>89</v>
      </c>
      <c r="AV231" s="14" t="s">
        <v>169</v>
      </c>
      <c r="AW231" s="14" t="s">
        <v>40</v>
      </c>
      <c r="AX231" s="14" t="s">
        <v>87</v>
      </c>
      <c r="AY231" s="167" t="s">
        <v>143</v>
      </c>
    </row>
    <row r="232" spans="2:65" s="1" customFormat="1" ht="24.2" customHeight="1">
      <c r="B232" s="129"/>
      <c r="C232" s="130" t="s">
        <v>486</v>
      </c>
      <c r="D232" s="130" t="s">
        <v>146</v>
      </c>
      <c r="E232" s="131" t="s">
        <v>1625</v>
      </c>
      <c r="F232" s="132" t="s">
        <v>1626</v>
      </c>
      <c r="G232" s="133" t="s">
        <v>213</v>
      </c>
      <c r="H232" s="134">
        <v>162</v>
      </c>
      <c r="I232" s="135"/>
      <c r="J232" s="136">
        <f>ROUND(I232*H232,2)</f>
        <v>0</v>
      </c>
      <c r="K232" s="132" t="s">
        <v>150</v>
      </c>
      <c r="L232" s="34"/>
      <c r="M232" s="137" t="s">
        <v>3</v>
      </c>
      <c r="N232" s="138" t="s">
        <v>50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313</v>
      </c>
      <c r="AT232" s="141" t="s">
        <v>146</v>
      </c>
      <c r="AU232" s="141" t="s">
        <v>89</v>
      </c>
      <c r="AY232" s="18" t="s">
        <v>143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8" t="s">
        <v>87</v>
      </c>
      <c r="BK232" s="142">
        <f>ROUND(I232*H232,2)</f>
        <v>0</v>
      </c>
      <c r="BL232" s="18" t="s">
        <v>313</v>
      </c>
      <c r="BM232" s="141" t="s">
        <v>1627</v>
      </c>
    </row>
    <row r="233" spans="2:65" s="1" customFormat="1" ht="11.25">
      <c r="B233" s="34"/>
      <c r="D233" s="143" t="s">
        <v>153</v>
      </c>
      <c r="F233" s="144" t="s">
        <v>1628</v>
      </c>
      <c r="I233" s="145"/>
      <c r="L233" s="34"/>
      <c r="M233" s="146"/>
      <c r="T233" s="55"/>
      <c r="AT233" s="18" t="s">
        <v>153</v>
      </c>
      <c r="AU233" s="18" t="s">
        <v>89</v>
      </c>
    </row>
    <row r="234" spans="2:65" s="12" customFormat="1" ht="11.25">
      <c r="B234" s="153"/>
      <c r="D234" s="147" t="s">
        <v>216</v>
      </c>
      <c r="E234" s="154" t="s">
        <v>3</v>
      </c>
      <c r="F234" s="155" t="s">
        <v>1629</v>
      </c>
      <c r="H234" s="154" t="s">
        <v>3</v>
      </c>
      <c r="I234" s="156"/>
      <c r="L234" s="153"/>
      <c r="M234" s="157"/>
      <c r="T234" s="158"/>
      <c r="AT234" s="154" t="s">
        <v>216</v>
      </c>
      <c r="AU234" s="154" t="s">
        <v>89</v>
      </c>
      <c r="AV234" s="12" t="s">
        <v>87</v>
      </c>
      <c r="AW234" s="12" t="s">
        <v>40</v>
      </c>
      <c r="AX234" s="12" t="s">
        <v>79</v>
      </c>
      <c r="AY234" s="154" t="s">
        <v>143</v>
      </c>
    </row>
    <row r="235" spans="2:65" s="12" customFormat="1" ht="11.25">
      <c r="B235" s="153"/>
      <c r="D235" s="147" t="s">
        <v>216</v>
      </c>
      <c r="E235" s="154" t="s">
        <v>3</v>
      </c>
      <c r="F235" s="155" t="s">
        <v>1630</v>
      </c>
      <c r="H235" s="154" t="s">
        <v>3</v>
      </c>
      <c r="I235" s="156"/>
      <c r="L235" s="153"/>
      <c r="M235" s="157"/>
      <c r="T235" s="158"/>
      <c r="AT235" s="154" t="s">
        <v>216</v>
      </c>
      <c r="AU235" s="154" t="s">
        <v>89</v>
      </c>
      <c r="AV235" s="12" t="s">
        <v>87</v>
      </c>
      <c r="AW235" s="12" t="s">
        <v>40</v>
      </c>
      <c r="AX235" s="12" t="s">
        <v>79</v>
      </c>
      <c r="AY235" s="154" t="s">
        <v>143</v>
      </c>
    </row>
    <row r="236" spans="2:65" s="13" customFormat="1" ht="11.25">
      <c r="B236" s="159"/>
      <c r="D236" s="147" t="s">
        <v>216</v>
      </c>
      <c r="E236" s="160" t="s">
        <v>3</v>
      </c>
      <c r="F236" s="161" t="s">
        <v>1545</v>
      </c>
      <c r="H236" s="162">
        <v>109.5</v>
      </c>
      <c r="I236" s="163"/>
      <c r="L236" s="159"/>
      <c r="M236" s="164"/>
      <c r="T236" s="165"/>
      <c r="AT236" s="160" t="s">
        <v>216</v>
      </c>
      <c r="AU236" s="160" t="s">
        <v>89</v>
      </c>
      <c r="AV236" s="13" t="s">
        <v>89</v>
      </c>
      <c r="AW236" s="13" t="s">
        <v>40</v>
      </c>
      <c r="AX236" s="13" t="s">
        <v>79</v>
      </c>
      <c r="AY236" s="160" t="s">
        <v>143</v>
      </c>
    </row>
    <row r="237" spans="2:65" s="12" customFormat="1" ht="11.25">
      <c r="B237" s="153"/>
      <c r="D237" s="147" t="s">
        <v>216</v>
      </c>
      <c r="E237" s="154" t="s">
        <v>3</v>
      </c>
      <c r="F237" s="155" t="s">
        <v>1631</v>
      </c>
      <c r="H237" s="154" t="s">
        <v>3</v>
      </c>
      <c r="I237" s="156"/>
      <c r="L237" s="153"/>
      <c r="M237" s="157"/>
      <c r="T237" s="158"/>
      <c r="AT237" s="154" t="s">
        <v>216</v>
      </c>
      <c r="AU237" s="154" t="s">
        <v>89</v>
      </c>
      <c r="AV237" s="12" t="s">
        <v>87</v>
      </c>
      <c r="AW237" s="12" t="s">
        <v>40</v>
      </c>
      <c r="AX237" s="12" t="s">
        <v>79</v>
      </c>
      <c r="AY237" s="154" t="s">
        <v>143</v>
      </c>
    </row>
    <row r="238" spans="2:65" s="13" customFormat="1" ht="11.25">
      <c r="B238" s="159"/>
      <c r="D238" s="147" t="s">
        <v>216</v>
      </c>
      <c r="E238" s="160" t="s">
        <v>3</v>
      </c>
      <c r="F238" s="161" t="s">
        <v>1547</v>
      </c>
      <c r="H238" s="162">
        <v>52.5</v>
      </c>
      <c r="I238" s="163"/>
      <c r="L238" s="159"/>
      <c r="M238" s="164"/>
      <c r="T238" s="165"/>
      <c r="AT238" s="160" t="s">
        <v>216</v>
      </c>
      <c r="AU238" s="160" t="s">
        <v>89</v>
      </c>
      <c r="AV238" s="13" t="s">
        <v>89</v>
      </c>
      <c r="AW238" s="13" t="s">
        <v>40</v>
      </c>
      <c r="AX238" s="13" t="s">
        <v>79</v>
      </c>
      <c r="AY238" s="160" t="s">
        <v>143</v>
      </c>
    </row>
    <row r="239" spans="2:65" s="14" customFormat="1" ht="11.25">
      <c r="B239" s="166"/>
      <c r="D239" s="147" t="s">
        <v>216</v>
      </c>
      <c r="E239" s="167" t="s">
        <v>3</v>
      </c>
      <c r="F239" s="168" t="s">
        <v>219</v>
      </c>
      <c r="H239" s="169">
        <v>162</v>
      </c>
      <c r="I239" s="170"/>
      <c r="L239" s="166"/>
      <c r="M239" s="171"/>
      <c r="T239" s="172"/>
      <c r="AT239" s="167" t="s">
        <v>216</v>
      </c>
      <c r="AU239" s="167" t="s">
        <v>89</v>
      </c>
      <c r="AV239" s="14" t="s">
        <v>169</v>
      </c>
      <c r="AW239" s="14" t="s">
        <v>40</v>
      </c>
      <c r="AX239" s="14" t="s">
        <v>87</v>
      </c>
      <c r="AY239" s="167" t="s">
        <v>143</v>
      </c>
    </row>
    <row r="240" spans="2:65" s="1" customFormat="1" ht="16.5" customHeight="1">
      <c r="B240" s="129"/>
      <c r="C240" s="173" t="s">
        <v>489</v>
      </c>
      <c r="D240" s="173" t="s">
        <v>304</v>
      </c>
      <c r="E240" s="174" t="s">
        <v>1632</v>
      </c>
      <c r="F240" s="175" t="s">
        <v>1633</v>
      </c>
      <c r="G240" s="176" t="s">
        <v>1634</v>
      </c>
      <c r="H240" s="177">
        <v>64.8</v>
      </c>
      <c r="I240" s="178"/>
      <c r="J240" s="179">
        <f>ROUND(I240*H240,2)</f>
        <v>0</v>
      </c>
      <c r="K240" s="175" t="s">
        <v>3</v>
      </c>
      <c r="L240" s="180"/>
      <c r="M240" s="181" t="s">
        <v>3</v>
      </c>
      <c r="N240" s="182" t="s">
        <v>50</v>
      </c>
      <c r="P240" s="139">
        <f>O240*H240</f>
        <v>0</v>
      </c>
      <c r="Q240" s="139">
        <v>1.2999999999999999E-3</v>
      </c>
      <c r="R240" s="139">
        <f>Q240*H240</f>
        <v>8.4239999999999995E-2</v>
      </c>
      <c r="S240" s="139">
        <v>0</v>
      </c>
      <c r="T240" s="140">
        <f>S240*H240</f>
        <v>0</v>
      </c>
      <c r="AR240" s="141" t="s">
        <v>884</v>
      </c>
      <c r="AT240" s="141" t="s">
        <v>304</v>
      </c>
      <c r="AU240" s="141" t="s">
        <v>89</v>
      </c>
      <c r="AY240" s="18" t="s">
        <v>143</v>
      </c>
      <c r="BE240" s="142">
        <f>IF(N240="základní",J240,0)</f>
        <v>0</v>
      </c>
      <c r="BF240" s="142">
        <f>IF(N240="snížená",J240,0)</f>
        <v>0</v>
      </c>
      <c r="BG240" s="142">
        <f>IF(N240="zákl. přenesená",J240,0)</f>
        <v>0</v>
      </c>
      <c r="BH240" s="142">
        <f>IF(N240="sníž. přenesená",J240,0)</f>
        <v>0</v>
      </c>
      <c r="BI240" s="142">
        <f>IF(N240="nulová",J240,0)</f>
        <v>0</v>
      </c>
      <c r="BJ240" s="18" t="s">
        <v>87</v>
      </c>
      <c r="BK240" s="142">
        <f>ROUND(I240*H240,2)</f>
        <v>0</v>
      </c>
      <c r="BL240" s="18" t="s">
        <v>313</v>
      </c>
      <c r="BM240" s="141" t="s">
        <v>1635</v>
      </c>
    </row>
    <row r="241" spans="2:65" s="12" customFormat="1" ht="11.25">
      <c r="B241" s="153"/>
      <c r="D241" s="147" t="s">
        <v>216</v>
      </c>
      <c r="E241" s="154" t="s">
        <v>3</v>
      </c>
      <c r="F241" s="155" t="s">
        <v>1636</v>
      </c>
      <c r="H241" s="154" t="s">
        <v>3</v>
      </c>
      <c r="I241" s="156"/>
      <c r="L241" s="153"/>
      <c r="M241" s="157"/>
      <c r="T241" s="158"/>
      <c r="AT241" s="154" t="s">
        <v>216</v>
      </c>
      <c r="AU241" s="154" t="s">
        <v>89</v>
      </c>
      <c r="AV241" s="12" t="s">
        <v>87</v>
      </c>
      <c r="AW241" s="12" t="s">
        <v>40</v>
      </c>
      <c r="AX241" s="12" t="s">
        <v>79</v>
      </c>
      <c r="AY241" s="154" t="s">
        <v>143</v>
      </c>
    </row>
    <row r="242" spans="2:65" s="12" customFormat="1" ht="11.25">
      <c r="B242" s="153"/>
      <c r="D242" s="147" t="s">
        <v>216</v>
      </c>
      <c r="E242" s="154" t="s">
        <v>3</v>
      </c>
      <c r="F242" s="155" t="s">
        <v>1630</v>
      </c>
      <c r="H242" s="154" t="s">
        <v>3</v>
      </c>
      <c r="I242" s="156"/>
      <c r="L242" s="153"/>
      <c r="M242" s="157"/>
      <c r="T242" s="158"/>
      <c r="AT242" s="154" t="s">
        <v>216</v>
      </c>
      <c r="AU242" s="154" t="s">
        <v>89</v>
      </c>
      <c r="AV242" s="12" t="s">
        <v>87</v>
      </c>
      <c r="AW242" s="12" t="s">
        <v>40</v>
      </c>
      <c r="AX242" s="12" t="s">
        <v>79</v>
      </c>
      <c r="AY242" s="154" t="s">
        <v>143</v>
      </c>
    </row>
    <row r="243" spans="2:65" s="13" customFormat="1" ht="11.25">
      <c r="B243" s="159"/>
      <c r="D243" s="147" t="s">
        <v>216</v>
      </c>
      <c r="E243" s="160" t="s">
        <v>3</v>
      </c>
      <c r="F243" s="161" t="s">
        <v>1637</v>
      </c>
      <c r="H243" s="162">
        <v>43.8</v>
      </c>
      <c r="I243" s="163"/>
      <c r="L243" s="159"/>
      <c r="M243" s="164"/>
      <c r="T243" s="165"/>
      <c r="AT243" s="160" t="s">
        <v>216</v>
      </c>
      <c r="AU243" s="160" t="s">
        <v>89</v>
      </c>
      <c r="AV243" s="13" t="s">
        <v>89</v>
      </c>
      <c r="AW243" s="13" t="s">
        <v>40</v>
      </c>
      <c r="AX243" s="13" t="s">
        <v>79</v>
      </c>
      <c r="AY243" s="160" t="s">
        <v>143</v>
      </c>
    </row>
    <row r="244" spans="2:65" s="12" customFormat="1" ht="11.25">
      <c r="B244" s="153"/>
      <c r="D244" s="147" t="s">
        <v>216</v>
      </c>
      <c r="E244" s="154" t="s">
        <v>3</v>
      </c>
      <c r="F244" s="155" t="s">
        <v>1631</v>
      </c>
      <c r="H244" s="154" t="s">
        <v>3</v>
      </c>
      <c r="I244" s="156"/>
      <c r="L244" s="153"/>
      <c r="M244" s="157"/>
      <c r="T244" s="158"/>
      <c r="AT244" s="154" t="s">
        <v>216</v>
      </c>
      <c r="AU244" s="154" t="s">
        <v>89</v>
      </c>
      <c r="AV244" s="12" t="s">
        <v>87</v>
      </c>
      <c r="AW244" s="12" t="s">
        <v>40</v>
      </c>
      <c r="AX244" s="12" t="s">
        <v>79</v>
      </c>
      <c r="AY244" s="154" t="s">
        <v>143</v>
      </c>
    </row>
    <row r="245" spans="2:65" s="13" customFormat="1" ht="11.25">
      <c r="B245" s="159"/>
      <c r="D245" s="147" t="s">
        <v>216</v>
      </c>
      <c r="E245" s="160" t="s">
        <v>3</v>
      </c>
      <c r="F245" s="161" t="s">
        <v>1638</v>
      </c>
      <c r="H245" s="162">
        <v>21</v>
      </c>
      <c r="I245" s="163"/>
      <c r="L245" s="159"/>
      <c r="M245" s="164"/>
      <c r="T245" s="165"/>
      <c r="AT245" s="160" t="s">
        <v>216</v>
      </c>
      <c r="AU245" s="160" t="s">
        <v>89</v>
      </c>
      <c r="AV245" s="13" t="s">
        <v>89</v>
      </c>
      <c r="AW245" s="13" t="s">
        <v>40</v>
      </c>
      <c r="AX245" s="13" t="s">
        <v>79</v>
      </c>
      <c r="AY245" s="160" t="s">
        <v>143</v>
      </c>
    </row>
    <row r="246" spans="2:65" s="14" customFormat="1" ht="11.25">
      <c r="B246" s="166"/>
      <c r="D246" s="147" t="s">
        <v>216</v>
      </c>
      <c r="E246" s="167" t="s">
        <v>3</v>
      </c>
      <c r="F246" s="168" t="s">
        <v>219</v>
      </c>
      <c r="H246" s="169">
        <v>64.8</v>
      </c>
      <c r="I246" s="170"/>
      <c r="L246" s="166"/>
      <c r="M246" s="171"/>
      <c r="T246" s="172"/>
      <c r="AT246" s="167" t="s">
        <v>216</v>
      </c>
      <c r="AU246" s="167" t="s">
        <v>89</v>
      </c>
      <c r="AV246" s="14" t="s">
        <v>169</v>
      </c>
      <c r="AW246" s="14" t="s">
        <v>40</v>
      </c>
      <c r="AX246" s="14" t="s">
        <v>87</v>
      </c>
      <c r="AY246" s="167" t="s">
        <v>143</v>
      </c>
    </row>
    <row r="247" spans="2:65" s="1" customFormat="1" ht="16.5" customHeight="1">
      <c r="B247" s="129"/>
      <c r="C247" s="130" t="s">
        <v>880</v>
      </c>
      <c r="D247" s="130" t="s">
        <v>146</v>
      </c>
      <c r="E247" s="131" t="s">
        <v>1639</v>
      </c>
      <c r="F247" s="132" t="s">
        <v>1640</v>
      </c>
      <c r="G247" s="133" t="s">
        <v>213</v>
      </c>
      <c r="H247" s="134">
        <v>1270</v>
      </c>
      <c r="I247" s="135"/>
      <c r="J247" s="136">
        <f>ROUND(I247*H247,2)</f>
        <v>0</v>
      </c>
      <c r="K247" s="132" t="s">
        <v>150</v>
      </c>
      <c r="L247" s="34"/>
      <c r="M247" s="137" t="s">
        <v>3</v>
      </c>
      <c r="N247" s="138" t="s">
        <v>50</v>
      </c>
      <c r="P247" s="139">
        <f>O247*H247</f>
        <v>0</v>
      </c>
      <c r="Q247" s="139">
        <v>2.1000000000000001E-4</v>
      </c>
      <c r="R247" s="139">
        <f>Q247*H247</f>
        <v>0.26669999999999999</v>
      </c>
      <c r="S247" s="139">
        <v>0</v>
      </c>
      <c r="T247" s="140">
        <f>S247*H247</f>
        <v>0</v>
      </c>
      <c r="AR247" s="141" t="s">
        <v>313</v>
      </c>
      <c r="AT247" s="141" t="s">
        <v>146</v>
      </c>
      <c r="AU247" s="141" t="s">
        <v>89</v>
      </c>
      <c r="AY247" s="18" t="s">
        <v>143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8" t="s">
        <v>87</v>
      </c>
      <c r="BK247" s="142">
        <f>ROUND(I247*H247,2)</f>
        <v>0</v>
      </c>
      <c r="BL247" s="18" t="s">
        <v>313</v>
      </c>
      <c r="BM247" s="141" t="s">
        <v>1641</v>
      </c>
    </row>
    <row r="248" spans="2:65" s="1" customFormat="1" ht="11.25">
      <c r="B248" s="34"/>
      <c r="D248" s="143" t="s">
        <v>153</v>
      </c>
      <c r="F248" s="144" t="s">
        <v>1642</v>
      </c>
      <c r="I248" s="145"/>
      <c r="L248" s="34"/>
      <c r="M248" s="146"/>
      <c r="T248" s="55"/>
      <c r="AT248" s="18" t="s">
        <v>153</v>
      </c>
      <c r="AU248" s="18" t="s">
        <v>89</v>
      </c>
    </row>
    <row r="249" spans="2:65" s="12" customFormat="1" ht="11.25">
      <c r="B249" s="153"/>
      <c r="D249" s="147" t="s">
        <v>216</v>
      </c>
      <c r="E249" s="154" t="s">
        <v>3</v>
      </c>
      <c r="F249" s="155" t="s">
        <v>1506</v>
      </c>
      <c r="H249" s="154" t="s">
        <v>3</v>
      </c>
      <c r="I249" s="156"/>
      <c r="L249" s="153"/>
      <c r="M249" s="157"/>
      <c r="T249" s="158"/>
      <c r="AT249" s="154" t="s">
        <v>216</v>
      </c>
      <c r="AU249" s="154" t="s">
        <v>89</v>
      </c>
      <c r="AV249" s="12" t="s">
        <v>87</v>
      </c>
      <c r="AW249" s="12" t="s">
        <v>40</v>
      </c>
      <c r="AX249" s="12" t="s">
        <v>79</v>
      </c>
      <c r="AY249" s="154" t="s">
        <v>143</v>
      </c>
    </row>
    <row r="250" spans="2:65" s="13" customFormat="1" ht="11.25">
      <c r="B250" s="159"/>
      <c r="D250" s="147" t="s">
        <v>216</v>
      </c>
      <c r="E250" s="160" t="s">
        <v>3</v>
      </c>
      <c r="F250" s="161" t="s">
        <v>1474</v>
      </c>
      <c r="H250" s="162">
        <v>1270</v>
      </c>
      <c r="I250" s="163"/>
      <c r="L250" s="159"/>
      <c r="M250" s="164"/>
      <c r="T250" s="165"/>
      <c r="AT250" s="160" t="s">
        <v>216</v>
      </c>
      <c r="AU250" s="160" t="s">
        <v>89</v>
      </c>
      <c r="AV250" s="13" t="s">
        <v>89</v>
      </c>
      <c r="AW250" s="13" t="s">
        <v>40</v>
      </c>
      <c r="AX250" s="13" t="s">
        <v>79</v>
      </c>
      <c r="AY250" s="160" t="s">
        <v>143</v>
      </c>
    </row>
    <row r="251" spans="2:65" s="14" customFormat="1" ht="11.25">
      <c r="B251" s="166"/>
      <c r="D251" s="147" t="s">
        <v>216</v>
      </c>
      <c r="E251" s="167" t="s">
        <v>3</v>
      </c>
      <c r="F251" s="168" t="s">
        <v>219</v>
      </c>
      <c r="H251" s="169">
        <v>1270</v>
      </c>
      <c r="I251" s="170"/>
      <c r="L251" s="166"/>
      <c r="M251" s="171"/>
      <c r="T251" s="172"/>
      <c r="AT251" s="167" t="s">
        <v>216</v>
      </c>
      <c r="AU251" s="167" t="s">
        <v>89</v>
      </c>
      <c r="AV251" s="14" t="s">
        <v>169</v>
      </c>
      <c r="AW251" s="14" t="s">
        <v>40</v>
      </c>
      <c r="AX251" s="14" t="s">
        <v>87</v>
      </c>
      <c r="AY251" s="167" t="s">
        <v>143</v>
      </c>
    </row>
    <row r="252" spans="2:65" s="1" customFormat="1" ht="24.2" customHeight="1">
      <c r="B252" s="129"/>
      <c r="C252" s="130" t="s">
        <v>884</v>
      </c>
      <c r="D252" s="130" t="s">
        <v>146</v>
      </c>
      <c r="E252" s="131" t="s">
        <v>1643</v>
      </c>
      <c r="F252" s="132" t="s">
        <v>1644</v>
      </c>
      <c r="G252" s="133" t="s">
        <v>213</v>
      </c>
      <c r="H252" s="134">
        <v>162</v>
      </c>
      <c r="I252" s="135"/>
      <c r="J252" s="136">
        <f>ROUND(I252*H252,2)</f>
        <v>0</v>
      </c>
      <c r="K252" s="132" t="s">
        <v>3</v>
      </c>
      <c r="L252" s="34"/>
      <c r="M252" s="137" t="s">
        <v>3</v>
      </c>
      <c r="N252" s="138" t="s">
        <v>50</v>
      </c>
      <c r="P252" s="139">
        <f>O252*H252</f>
        <v>0</v>
      </c>
      <c r="Q252" s="139">
        <v>4.2000000000000002E-4</v>
      </c>
      <c r="R252" s="139">
        <f>Q252*H252</f>
        <v>6.8040000000000003E-2</v>
      </c>
      <c r="S252" s="139">
        <v>0</v>
      </c>
      <c r="T252" s="140">
        <f>S252*H252</f>
        <v>0</v>
      </c>
      <c r="AR252" s="141" t="s">
        <v>313</v>
      </c>
      <c r="AT252" s="141" t="s">
        <v>146</v>
      </c>
      <c r="AU252" s="141" t="s">
        <v>89</v>
      </c>
      <c r="AY252" s="18" t="s">
        <v>143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8" t="s">
        <v>87</v>
      </c>
      <c r="BK252" s="142">
        <f>ROUND(I252*H252,2)</f>
        <v>0</v>
      </c>
      <c r="BL252" s="18" t="s">
        <v>313</v>
      </c>
      <c r="BM252" s="141" t="s">
        <v>1645</v>
      </c>
    </row>
    <row r="253" spans="2:65" s="12" customFormat="1" ht="11.25">
      <c r="B253" s="153"/>
      <c r="D253" s="147" t="s">
        <v>216</v>
      </c>
      <c r="E253" s="154" t="s">
        <v>3</v>
      </c>
      <c r="F253" s="155" t="s">
        <v>1630</v>
      </c>
      <c r="H253" s="154" t="s">
        <v>3</v>
      </c>
      <c r="I253" s="156"/>
      <c r="L253" s="153"/>
      <c r="M253" s="157"/>
      <c r="T253" s="158"/>
      <c r="AT253" s="154" t="s">
        <v>216</v>
      </c>
      <c r="AU253" s="154" t="s">
        <v>89</v>
      </c>
      <c r="AV253" s="12" t="s">
        <v>87</v>
      </c>
      <c r="AW253" s="12" t="s">
        <v>40</v>
      </c>
      <c r="AX253" s="12" t="s">
        <v>79</v>
      </c>
      <c r="AY253" s="154" t="s">
        <v>143</v>
      </c>
    </row>
    <row r="254" spans="2:65" s="13" customFormat="1" ht="11.25">
      <c r="B254" s="159"/>
      <c r="D254" s="147" t="s">
        <v>216</v>
      </c>
      <c r="E254" s="160" t="s">
        <v>3</v>
      </c>
      <c r="F254" s="161" t="s">
        <v>1545</v>
      </c>
      <c r="H254" s="162">
        <v>109.5</v>
      </c>
      <c r="I254" s="163"/>
      <c r="L254" s="159"/>
      <c r="M254" s="164"/>
      <c r="T254" s="165"/>
      <c r="AT254" s="160" t="s">
        <v>216</v>
      </c>
      <c r="AU254" s="160" t="s">
        <v>89</v>
      </c>
      <c r="AV254" s="13" t="s">
        <v>89</v>
      </c>
      <c r="AW254" s="13" t="s">
        <v>40</v>
      </c>
      <c r="AX254" s="13" t="s">
        <v>79</v>
      </c>
      <c r="AY254" s="160" t="s">
        <v>143</v>
      </c>
    </row>
    <row r="255" spans="2:65" s="12" customFormat="1" ht="11.25">
      <c r="B255" s="153"/>
      <c r="D255" s="147" t="s">
        <v>216</v>
      </c>
      <c r="E255" s="154" t="s">
        <v>3</v>
      </c>
      <c r="F255" s="155" t="s">
        <v>1631</v>
      </c>
      <c r="H255" s="154" t="s">
        <v>3</v>
      </c>
      <c r="I255" s="156"/>
      <c r="L255" s="153"/>
      <c r="M255" s="157"/>
      <c r="T255" s="158"/>
      <c r="AT255" s="154" t="s">
        <v>216</v>
      </c>
      <c r="AU255" s="154" t="s">
        <v>89</v>
      </c>
      <c r="AV255" s="12" t="s">
        <v>87</v>
      </c>
      <c r="AW255" s="12" t="s">
        <v>40</v>
      </c>
      <c r="AX255" s="12" t="s">
        <v>79</v>
      </c>
      <c r="AY255" s="154" t="s">
        <v>143</v>
      </c>
    </row>
    <row r="256" spans="2:65" s="13" customFormat="1" ht="11.25">
      <c r="B256" s="159"/>
      <c r="D256" s="147" t="s">
        <v>216</v>
      </c>
      <c r="E256" s="160" t="s">
        <v>3</v>
      </c>
      <c r="F256" s="161" t="s">
        <v>1547</v>
      </c>
      <c r="H256" s="162">
        <v>52.5</v>
      </c>
      <c r="I256" s="163"/>
      <c r="L256" s="159"/>
      <c r="M256" s="164"/>
      <c r="T256" s="165"/>
      <c r="AT256" s="160" t="s">
        <v>216</v>
      </c>
      <c r="AU256" s="160" t="s">
        <v>89</v>
      </c>
      <c r="AV256" s="13" t="s">
        <v>89</v>
      </c>
      <c r="AW256" s="13" t="s">
        <v>40</v>
      </c>
      <c r="AX256" s="13" t="s">
        <v>79</v>
      </c>
      <c r="AY256" s="160" t="s">
        <v>143</v>
      </c>
    </row>
    <row r="257" spans="2:51" s="14" customFormat="1" ht="11.25">
      <c r="B257" s="166"/>
      <c r="D257" s="147" t="s">
        <v>216</v>
      </c>
      <c r="E257" s="167" t="s">
        <v>3</v>
      </c>
      <c r="F257" s="168" t="s">
        <v>219</v>
      </c>
      <c r="H257" s="169">
        <v>162</v>
      </c>
      <c r="I257" s="170"/>
      <c r="L257" s="166"/>
      <c r="M257" s="190"/>
      <c r="N257" s="191"/>
      <c r="O257" s="191"/>
      <c r="P257" s="191"/>
      <c r="Q257" s="191"/>
      <c r="R257" s="191"/>
      <c r="S257" s="191"/>
      <c r="T257" s="192"/>
      <c r="AT257" s="167" t="s">
        <v>216</v>
      </c>
      <c r="AU257" s="167" t="s">
        <v>89</v>
      </c>
      <c r="AV257" s="14" t="s">
        <v>169</v>
      </c>
      <c r="AW257" s="14" t="s">
        <v>40</v>
      </c>
      <c r="AX257" s="14" t="s">
        <v>87</v>
      </c>
      <c r="AY257" s="167" t="s">
        <v>143</v>
      </c>
    </row>
    <row r="258" spans="2:51" s="1" customFormat="1" ht="6.95" customHeight="1">
      <c r="B258" s="43"/>
      <c r="C258" s="44"/>
      <c r="D258" s="44"/>
      <c r="E258" s="44"/>
      <c r="F258" s="44"/>
      <c r="G258" s="44"/>
      <c r="H258" s="44"/>
      <c r="I258" s="44"/>
      <c r="J258" s="44"/>
      <c r="K258" s="44"/>
      <c r="L258" s="34"/>
    </row>
  </sheetData>
  <autoFilter ref="C86:K257" xr:uid="{00000000-0009-0000-0000-000007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700-000000000000}"/>
    <hyperlink ref="F98" r:id="rId2" xr:uid="{00000000-0004-0000-0700-000001000000}"/>
    <hyperlink ref="F104" r:id="rId3" xr:uid="{00000000-0004-0000-0700-000002000000}"/>
    <hyperlink ref="F111" r:id="rId4" xr:uid="{00000000-0004-0000-0700-000003000000}"/>
    <hyperlink ref="F118" r:id="rId5" xr:uid="{00000000-0004-0000-0700-000004000000}"/>
    <hyperlink ref="F123" r:id="rId6" xr:uid="{00000000-0004-0000-0700-000005000000}"/>
    <hyperlink ref="F129" r:id="rId7" xr:uid="{00000000-0004-0000-0700-000006000000}"/>
    <hyperlink ref="F131" r:id="rId8" xr:uid="{00000000-0004-0000-0700-000007000000}"/>
    <hyperlink ref="F137" r:id="rId9" xr:uid="{00000000-0004-0000-0700-000008000000}"/>
    <hyperlink ref="F148" r:id="rId10" xr:uid="{00000000-0004-0000-0700-000009000000}"/>
    <hyperlink ref="F153" r:id="rId11" xr:uid="{00000000-0004-0000-0700-00000A000000}"/>
    <hyperlink ref="F161" r:id="rId12" xr:uid="{00000000-0004-0000-0700-00000B000000}"/>
    <hyperlink ref="F175" r:id="rId13" xr:uid="{00000000-0004-0000-0700-00000C000000}"/>
    <hyperlink ref="F188" r:id="rId14" xr:uid="{00000000-0004-0000-0700-00000D000000}"/>
    <hyperlink ref="F193" r:id="rId15" xr:uid="{00000000-0004-0000-0700-00000E000000}"/>
    <hyperlink ref="F199" r:id="rId16" xr:uid="{00000000-0004-0000-0700-00000F000000}"/>
    <hyperlink ref="F207" r:id="rId17" xr:uid="{00000000-0004-0000-0700-000010000000}"/>
    <hyperlink ref="F210" r:id="rId18" xr:uid="{00000000-0004-0000-0700-000011000000}"/>
    <hyperlink ref="F212" r:id="rId19" xr:uid="{00000000-0004-0000-0700-000012000000}"/>
    <hyperlink ref="F214" r:id="rId20" xr:uid="{00000000-0004-0000-0700-000013000000}"/>
    <hyperlink ref="F219" r:id="rId21" xr:uid="{00000000-0004-0000-0700-000014000000}"/>
    <hyperlink ref="F222" r:id="rId22" xr:uid="{00000000-0004-0000-0700-000015000000}"/>
    <hyperlink ref="F224" r:id="rId23" xr:uid="{00000000-0004-0000-0700-000016000000}"/>
    <hyperlink ref="F228" r:id="rId24" xr:uid="{00000000-0004-0000-0700-000017000000}"/>
    <hyperlink ref="F233" r:id="rId25" xr:uid="{00000000-0004-0000-0700-000018000000}"/>
    <hyperlink ref="F248" r:id="rId26" xr:uid="{00000000-0004-0000-0700-00001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7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23" t="s">
        <v>6</v>
      </c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8" t="s">
        <v>112</v>
      </c>
      <c r="AZ2" s="152" t="s">
        <v>1646</v>
      </c>
      <c r="BA2" s="152" t="s">
        <v>1647</v>
      </c>
      <c r="BB2" s="152" t="s">
        <v>196</v>
      </c>
      <c r="BC2" s="152" t="s">
        <v>1648</v>
      </c>
      <c r="BD2" s="152" t="s">
        <v>89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  <c r="AZ3" s="152" t="s">
        <v>198</v>
      </c>
      <c r="BA3" s="152" t="s">
        <v>199</v>
      </c>
      <c r="BB3" s="152" t="s">
        <v>196</v>
      </c>
      <c r="BC3" s="152" t="s">
        <v>1649</v>
      </c>
      <c r="BD3" s="152" t="s">
        <v>89</v>
      </c>
    </row>
    <row r="4" spans="2:56" ht="24.95" customHeight="1">
      <c r="B4" s="21"/>
      <c r="D4" s="22" t="s">
        <v>116</v>
      </c>
      <c r="L4" s="21"/>
      <c r="M4" s="87" t="s">
        <v>11</v>
      </c>
      <c r="AT4" s="18" t="s">
        <v>4</v>
      </c>
    </row>
    <row r="5" spans="2:56" ht="6.95" customHeight="1">
      <c r="B5" s="21"/>
      <c r="L5" s="21"/>
    </row>
    <row r="6" spans="2:56" ht="12" customHeight="1">
      <c r="B6" s="21"/>
      <c r="D6" s="28" t="s">
        <v>17</v>
      </c>
      <c r="L6" s="21"/>
    </row>
    <row r="7" spans="2:56" ht="16.5" customHeight="1">
      <c r="B7" s="21"/>
      <c r="E7" s="324" t="str">
        <f>'Rekapitulace stavby'!K6</f>
        <v>Rekonstrukce Předzámčí, Kostelec nad Černými lesy</v>
      </c>
      <c r="F7" s="325"/>
      <c r="G7" s="325"/>
      <c r="H7" s="325"/>
      <c r="L7" s="21"/>
    </row>
    <row r="8" spans="2:56" s="1" customFormat="1" ht="12" customHeight="1">
      <c r="B8" s="34"/>
      <c r="D8" s="28" t="s">
        <v>117</v>
      </c>
      <c r="L8" s="34"/>
    </row>
    <row r="9" spans="2:56" s="1" customFormat="1" ht="16.5" customHeight="1">
      <c r="B9" s="34"/>
      <c r="E9" s="286" t="s">
        <v>1650</v>
      </c>
      <c r="F9" s="326"/>
      <c r="G9" s="326"/>
      <c r="H9" s="326"/>
      <c r="L9" s="34"/>
    </row>
    <row r="10" spans="2:56" s="1" customFormat="1" ht="11.25">
      <c r="B10" s="34"/>
      <c r="L10" s="34"/>
    </row>
    <row r="11" spans="2:56" s="1" customFormat="1" ht="12" customHeight="1">
      <c r="B11" s="34"/>
      <c r="D11" s="28" t="s">
        <v>19</v>
      </c>
      <c r="F11" s="26" t="s">
        <v>3</v>
      </c>
      <c r="I11" s="28" t="s">
        <v>21</v>
      </c>
      <c r="J11" s="26" t="s">
        <v>3</v>
      </c>
      <c r="L11" s="34"/>
    </row>
    <row r="12" spans="2:5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6. 7. 2025</v>
      </c>
      <c r="L12" s="34"/>
    </row>
    <row r="13" spans="2:56" s="1" customFormat="1" ht="10.9" customHeight="1">
      <c r="B13" s="34"/>
      <c r="L13" s="34"/>
    </row>
    <row r="14" spans="2:5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5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5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7" t="str">
        <f>'Rekapitulace stavby'!E14</f>
        <v>Vyplň údaj</v>
      </c>
      <c r="F18" s="307"/>
      <c r="G18" s="307"/>
      <c r="H18" s="30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41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43</v>
      </c>
      <c r="L26" s="34"/>
    </row>
    <row r="27" spans="2:12" s="7" customFormat="1" ht="47.25" customHeight="1">
      <c r="B27" s="88"/>
      <c r="E27" s="312" t="s">
        <v>44</v>
      </c>
      <c r="F27" s="312"/>
      <c r="G27" s="312"/>
      <c r="H27" s="31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45</v>
      </c>
      <c r="J30" s="65">
        <f>ROUND(J89,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47</v>
      </c>
      <c r="I32" s="37" t="s">
        <v>46</v>
      </c>
      <c r="J32" s="37" t="s">
        <v>48</v>
      </c>
      <c r="L32" s="34"/>
    </row>
    <row r="33" spans="2:12" s="1" customFormat="1" ht="14.45" customHeight="1">
      <c r="B33" s="34"/>
      <c r="D33" s="54" t="s">
        <v>49</v>
      </c>
      <c r="E33" s="28" t="s">
        <v>50</v>
      </c>
      <c r="F33" s="90">
        <f>ROUND((SUM(BE89:BE272)),  2)</f>
        <v>0</v>
      </c>
      <c r="I33" s="91">
        <v>0.21</v>
      </c>
      <c r="J33" s="90">
        <f>ROUND(((SUM(BE89:BE272))*I33),  2)</f>
        <v>0</v>
      </c>
      <c r="L33" s="34"/>
    </row>
    <row r="34" spans="2:12" s="1" customFormat="1" ht="14.45" customHeight="1">
      <c r="B34" s="34"/>
      <c r="E34" s="28" t="s">
        <v>51</v>
      </c>
      <c r="F34" s="90">
        <f>ROUND((SUM(BF89:BF272)),  2)</f>
        <v>0</v>
      </c>
      <c r="I34" s="91">
        <v>0.12</v>
      </c>
      <c r="J34" s="90">
        <f>ROUND(((SUM(BF89:BF272))*I34),  2)</f>
        <v>0</v>
      </c>
      <c r="L34" s="34"/>
    </row>
    <row r="35" spans="2:12" s="1" customFormat="1" ht="14.45" hidden="1" customHeight="1">
      <c r="B35" s="34"/>
      <c r="E35" s="28" t="s">
        <v>52</v>
      </c>
      <c r="F35" s="90">
        <f>ROUND((SUM(BG89:BG272)),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53</v>
      </c>
      <c r="F36" s="90">
        <f>ROUND((SUM(BH89:BH272)),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54</v>
      </c>
      <c r="F37" s="90">
        <f>ROUND((SUM(BI89:BI272)),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55</v>
      </c>
      <c r="E39" s="56"/>
      <c r="F39" s="56"/>
      <c r="G39" s="94" t="s">
        <v>56</v>
      </c>
      <c r="H39" s="95" t="s">
        <v>57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119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17</v>
      </c>
      <c r="L47" s="34"/>
    </row>
    <row r="48" spans="2:12" s="1" customFormat="1" ht="16.5" customHeight="1">
      <c r="B48" s="34"/>
      <c r="E48" s="324" t="str">
        <f>E7</f>
        <v>Rekonstrukce Předzámčí, Kostelec nad Černými lesy</v>
      </c>
      <c r="F48" s="325"/>
      <c r="G48" s="325"/>
      <c r="H48" s="325"/>
      <c r="L48" s="34"/>
    </row>
    <row r="49" spans="2:47" s="1" customFormat="1" ht="12" customHeight="1">
      <c r="B49" s="34"/>
      <c r="C49" s="28" t="s">
        <v>117</v>
      </c>
      <c r="L49" s="34"/>
    </row>
    <row r="50" spans="2:47" s="1" customFormat="1" ht="16.5" customHeight="1">
      <c r="B50" s="34"/>
      <c r="E50" s="286" t="str">
        <f>E9</f>
        <v>SO08 - Rekonstrukce opěráku Předzámčí</v>
      </c>
      <c r="F50" s="326"/>
      <c r="G50" s="326"/>
      <c r="H50" s="326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p.č. 2568, k.ú. Kostelec n.Č.l.</v>
      </c>
      <c r="I52" s="28" t="s">
        <v>24</v>
      </c>
      <c r="J52" s="51" t="str">
        <f>IF(J12="","",J12)</f>
        <v>6. 7. 2025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Lesy ČZU, ČZU v Praze</v>
      </c>
      <c r="I54" s="28" t="s">
        <v>38</v>
      </c>
      <c r="J54" s="32" t="str">
        <f>E21</f>
        <v>atelier 322,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41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120</v>
      </c>
      <c r="D57" s="92"/>
      <c r="E57" s="92"/>
      <c r="F57" s="92"/>
      <c r="G57" s="92"/>
      <c r="H57" s="92"/>
      <c r="I57" s="92"/>
      <c r="J57" s="99" t="s">
        <v>121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77</v>
      </c>
      <c r="J59" s="65">
        <f>J89</f>
        <v>0</v>
      </c>
      <c r="L59" s="34"/>
      <c r="AU59" s="18" t="s">
        <v>122</v>
      </c>
    </row>
    <row r="60" spans="2:47" s="8" customFormat="1" ht="24.95" customHeight="1">
      <c r="B60" s="101"/>
      <c r="D60" s="102" t="s">
        <v>202</v>
      </c>
      <c r="E60" s="103"/>
      <c r="F60" s="103"/>
      <c r="G60" s="103"/>
      <c r="H60" s="103"/>
      <c r="I60" s="103"/>
      <c r="J60" s="104">
        <f>J90</f>
        <v>0</v>
      </c>
      <c r="L60" s="101"/>
    </row>
    <row r="61" spans="2:47" s="9" customFormat="1" ht="19.899999999999999" customHeight="1">
      <c r="B61" s="105"/>
      <c r="D61" s="106" t="s">
        <v>203</v>
      </c>
      <c r="E61" s="107"/>
      <c r="F61" s="107"/>
      <c r="G61" s="107"/>
      <c r="H61" s="107"/>
      <c r="I61" s="107"/>
      <c r="J61" s="108">
        <f>J91</f>
        <v>0</v>
      </c>
      <c r="L61" s="105"/>
    </row>
    <row r="62" spans="2:47" s="9" customFormat="1" ht="19.899999999999999" customHeight="1">
      <c r="B62" s="105"/>
      <c r="D62" s="106" t="s">
        <v>597</v>
      </c>
      <c r="E62" s="107"/>
      <c r="F62" s="107"/>
      <c r="G62" s="107"/>
      <c r="H62" s="107"/>
      <c r="I62" s="107"/>
      <c r="J62" s="108">
        <f>J129</f>
        <v>0</v>
      </c>
      <c r="L62" s="105"/>
    </row>
    <row r="63" spans="2:47" s="9" customFormat="1" ht="19.899999999999999" customHeight="1">
      <c r="B63" s="105"/>
      <c r="D63" s="106" t="s">
        <v>1481</v>
      </c>
      <c r="E63" s="107"/>
      <c r="F63" s="107"/>
      <c r="G63" s="107"/>
      <c r="H63" s="107"/>
      <c r="I63" s="107"/>
      <c r="J63" s="108">
        <f>J165</f>
        <v>0</v>
      </c>
      <c r="L63" s="105"/>
    </row>
    <row r="64" spans="2:47" s="9" customFormat="1" ht="19.899999999999999" customHeight="1">
      <c r="B64" s="105"/>
      <c r="D64" s="106" t="s">
        <v>205</v>
      </c>
      <c r="E64" s="107"/>
      <c r="F64" s="107"/>
      <c r="G64" s="107"/>
      <c r="H64" s="107"/>
      <c r="I64" s="107"/>
      <c r="J64" s="108">
        <f>J175</f>
        <v>0</v>
      </c>
      <c r="L64" s="105"/>
    </row>
    <row r="65" spans="2:12" s="9" customFormat="1" ht="19.899999999999999" customHeight="1">
      <c r="B65" s="105"/>
      <c r="D65" s="106" t="s">
        <v>206</v>
      </c>
      <c r="E65" s="107"/>
      <c r="F65" s="107"/>
      <c r="G65" s="107"/>
      <c r="H65" s="107"/>
      <c r="I65" s="107"/>
      <c r="J65" s="108">
        <f>J228</f>
        <v>0</v>
      </c>
      <c r="L65" s="105"/>
    </row>
    <row r="66" spans="2:12" s="9" customFormat="1" ht="19.899999999999999" customHeight="1">
      <c r="B66" s="105"/>
      <c r="D66" s="106" t="s">
        <v>207</v>
      </c>
      <c r="E66" s="107"/>
      <c r="F66" s="107"/>
      <c r="G66" s="107"/>
      <c r="H66" s="107"/>
      <c r="I66" s="107"/>
      <c r="J66" s="108">
        <f>J240</f>
        <v>0</v>
      </c>
      <c r="L66" s="105"/>
    </row>
    <row r="67" spans="2:12" s="8" customFormat="1" ht="24.95" customHeight="1">
      <c r="B67" s="101"/>
      <c r="D67" s="102" t="s">
        <v>601</v>
      </c>
      <c r="E67" s="103"/>
      <c r="F67" s="103"/>
      <c r="G67" s="103"/>
      <c r="H67" s="103"/>
      <c r="I67" s="103"/>
      <c r="J67" s="104">
        <f>J243</f>
        <v>0</v>
      </c>
      <c r="L67" s="101"/>
    </row>
    <row r="68" spans="2:12" s="9" customFormat="1" ht="19.899999999999999" customHeight="1">
      <c r="B68" s="105"/>
      <c r="D68" s="106" t="s">
        <v>1651</v>
      </c>
      <c r="E68" s="107"/>
      <c r="F68" s="107"/>
      <c r="G68" s="107"/>
      <c r="H68" s="107"/>
      <c r="I68" s="107"/>
      <c r="J68" s="108">
        <f>J244</f>
        <v>0</v>
      </c>
      <c r="L68" s="105"/>
    </row>
    <row r="69" spans="2:12" s="9" customFormat="1" ht="19.899999999999999" customHeight="1">
      <c r="B69" s="105"/>
      <c r="D69" s="106" t="s">
        <v>1482</v>
      </c>
      <c r="E69" s="107"/>
      <c r="F69" s="107"/>
      <c r="G69" s="107"/>
      <c r="H69" s="107"/>
      <c r="I69" s="107"/>
      <c r="J69" s="108">
        <f>J253</f>
        <v>0</v>
      </c>
      <c r="L69" s="105"/>
    </row>
    <row r="70" spans="2:12" s="1" customFormat="1" ht="21.75" customHeight="1">
      <c r="B70" s="34"/>
      <c r="L70" s="34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4"/>
    </row>
    <row r="75" spans="2:12" s="1" customFormat="1" ht="6.95" customHeight="1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34"/>
    </row>
    <row r="76" spans="2:12" s="1" customFormat="1" ht="24.95" customHeight="1">
      <c r="B76" s="34"/>
      <c r="C76" s="22" t="s">
        <v>129</v>
      </c>
      <c r="L76" s="34"/>
    </row>
    <row r="77" spans="2:12" s="1" customFormat="1" ht="6.95" customHeight="1">
      <c r="B77" s="34"/>
      <c r="L77" s="34"/>
    </row>
    <row r="78" spans="2:12" s="1" customFormat="1" ht="12" customHeight="1">
      <c r="B78" s="34"/>
      <c r="C78" s="28" t="s">
        <v>17</v>
      </c>
      <c r="L78" s="34"/>
    </row>
    <row r="79" spans="2:12" s="1" customFormat="1" ht="16.5" customHeight="1">
      <c r="B79" s="34"/>
      <c r="E79" s="324" t="str">
        <f>E7</f>
        <v>Rekonstrukce Předzámčí, Kostelec nad Černými lesy</v>
      </c>
      <c r="F79" s="325"/>
      <c r="G79" s="325"/>
      <c r="H79" s="325"/>
      <c r="L79" s="34"/>
    </row>
    <row r="80" spans="2:12" s="1" customFormat="1" ht="12" customHeight="1">
      <c r="B80" s="34"/>
      <c r="C80" s="28" t="s">
        <v>117</v>
      </c>
      <c r="L80" s="34"/>
    </row>
    <row r="81" spans="2:65" s="1" customFormat="1" ht="16.5" customHeight="1">
      <c r="B81" s="34"/>
      <c r="E81" s="286" t="str">
        <f>E9</f>
        <v>SO08 - Rekonstrukce opěráku Předzámčí</v>
      </c>
      <c r="F81" s="326"/>
      <c r="G81" s="326"/>
      <c r="H81" s="326"/>
      <c r="L81" s="34"/>
    </row>
    <row r="82" spans="2:65" s="1" customFormat="1" ht="6.95" customHeight="1">
      <c r="B82" s="34"/>
      <c r="L82" s="34"/>
    </row>
    <row r="83" spans="2:65" s="1" customFormat="1" ht="12" customHeight="1">
      <c r="B83" s="34"/>
      <c r="C83" s="28" t="s">
        <v>22</v>
      </c>
      <c r="F83" s="26" t="str">
        <f>F12</f>
        <v>p.č. 2568, k.ú. Kostelec n.Č.l.</v>
      </c>
      <c r="I83" s="28" t="s">
        <v>24</v>
      </c>
      <c r="J83" s="51" t="str">
        <f>IF(J12="","",J12)</f>
        <v>6. 7. 2025</v>
      </c>
      <c r="L83" s="34"/>
    </row>
    <row r="84" spans="2:65" s="1" customFormat="1" ht="6.95" customHeight="1">
      <c r="B84" s="34"/>
      <c r="L84" s="34"/>
    </row>
    <row r="85" spans="2:65" s="1" customFormat="1" ht="15.2" customHeight="1">
      <c r="B85" s="34"/>
      <c r="C85" s="28" t="s">
        <v>30</v>
      </c>
      <c r="F85" s="26" t="str">
        <f>E15</f>
        <v>Lesy ČZU, ČZU v Praze</v>
      </c>
      <c r="I85" s="28" t="s">
        <v>38</v>
      </c>
      <c r="J85" s="32" t="str">
        <f>E21</f>
        <v>atelier 322, s.r.o.</v>
      </c>
      <c r="L85" s="34"/>
    </row>
    <row r="86" spans="2:65" s="1" customFormat="1" ht="15.2" customHeight="1">
      <c r="B86" s="34"/>
      <c r="C86" s="28" t="s">
        <v>36</v>
      </c>
      <c r="F86" s="26" t="str">
        <f>IF(E18="","",E18)</f>
        <v>Vyplň údaj</v>
      </c>
      <c r="I86" s="28" t="s">
        <v>41</v>
      </c>
      <c r="J86" s="32" t="str">
        <f>E24</f>
        <v xml:space="preserve"> </v>
      </c>
      <c r="L86" s="34"/>
    </row>
    <row r="87" spans="2:65" s="1" customFormat="1" ht="10.35" customHeight="1">
      <c r="B87" s="34"/>
      <c r="L87" s="34"/>
    </row>
    <row r="88" spans="2:65" s="10" customFormat="1" ht="29.25" customHeight="1">
      <c r="B88" s="109"/>
      <c r="C88" s="110" t="s">
        <v>130</v>
      </c>
      <c r="D88" s="111" t="s">
        <v>64</v>
      </c>
      <c r="E88" s="111" t="s">
        <v>60</v>
      </c>
      <c r="F88" s="111" t="s">
        <v>61</v>
      </c>
      <c r="G88" s="111" t="s">
        <v>131</v>
      </c>
      <c r="H88" s="111" t="s">
        <v>132</v>
      </c>
      <c r="I88" s="111" t="s">
        <v>133</v>
      </c>
      <c r="J88" s="111" t="s">
        <v>121</v>
      </c>
      <c r="K88" s="112" t="s">
        <v>134</v>
      </c>
      <c r="L88" s="109"/>
      <c r="M88" s="58" t="s">
        <v>3</v>
      </c>
      <c r="N88" s="59" t="s">
        <v>49</v>
      </c>
      <c r="O88" s="59" t="s">
        <v>135</v>
      </c>
      <c r="P88" s="59" t="s">
        <v>136</v>
      </c>
      <c r="Q88" s="59" t="s">
        <v>137</v>
      </c>
      <c r="R88" s="59" t="s">
        <v>138</v>
      </c>
      <c r="S88" s="59" t="s">
        <v>139</v>
      </c>
      <c r="T88" s="60" t="s">
        <v>140</v>
      </c>
    </row>
    <row r="89" spans="2:65" s="1" customFormat="1" ht="22.9" customHeight="1">
      <c r="B89" s="34"/>
      <c r="C89" s="63" t="s">
        <v>141</v>
      </c>
      <c r="J89" s="113">
        <f>BK89</f>
        <v>0</v>
      </c>
      <c r="L89" s="34"/>
      <c r="M89" s="61"/>
      <c r="N89" s="52"/>
      <c r="O89" s="52"/>
      <c r="P89" s="114">
        <f>P90+P243</f>
        <v>0</v>
      </c>
      <c r="Q89" s="52"/>
      <c r="R89" s="114">
        <f>R90+R243</f>
        <v>16.36551957</v>
      </c>
      <c r="S89" s="52"/>
      <c r="T89" s="115">
        <f>T90+T243</f>
        <v>0.14225260000000001</v>
      </c>
      <c r="AT89" s="18" t="s">
        <v>78</v>
      </c>
      <c r="AU89" s="18" t="s">
        <v>122</v>
      </c>
      <c r="BK89" s="116">
        <f>BK90+BK243</f>
        <v>0</v>
      </c>
    </row>
    <row r="90" spans="2:65" s="11" customFormat="1" ht="25.9" customHeight="1">
      <c r="B90" s="117"/>
      <c r="D90" s="118" t="s">
        <v>78</v>
      </c>
      <c r="E90" s="119" t="s">
        <v>208</v>
      </c>
      <c r="F90" s="119" t="s">
        <v>209</v>
      </c>
      <c r="I90" s="120"/>
      <c r="J90" s="121">
        <f>BK90</f>
        <v>0</v>
      </c>
      <c r="L90" s="117"/>
      <c r="M90" s="122"/>
      <c r="P90" s="123">
        <f>P91+P129+P165+P175+P228+P240</f>
        <v>0</v>
      </c>
      <c r="R90" s="123">
        <f>R91+R129+R165+R175+R228+R240</f>
        <v>16.331167449999999</v>
      </c>
      <c r="T90" s="124">
        <f>T91+T129+T165+T175+T228+T240</f>
        <v>0.12821760000000001</v>
      </c>
      <c r="AR90" s="118" t="s">
        <v>87</v>
      </c>
      <c r="AT90" s="125" t="s">
        <v>78</v>
      </c>
      <c r="AU90" s="125" t="s">
        <v>79</v>
      </c>
      <c r="AY90" s="118" t="s">
        <v>143</v>
      </c>
      <c r="BK90" s="126">
        <f>BK91+BK129+BK165+BK175+BK228+BK240</f>
        <v>0</v>
      </c>
    </row>
    <row r="91" spans="2:65" s="11" customFormat="1" ht="22.9" customHeight="1">
      <c r="B91" s="117"/>
      <c r="D91" s="118" t="s">
        <v>78</v>
      </c>
      <c r="E91" s="127" t="s">
        <v>87</v>
      </c>
      <c r="F91" s="127" t="s">
        <v>210</v>
      </c>
      <c r="I91" s="120"/>
      <c r="J91" s="128">
        <f>BK91</f>
        <v>0</v>
      </c>
      <c r="L91" s="117"/>
      <c r="M91" s="122"/>
      <c r="P91" s="123">
        <f>SUM(P92:P128)</f>
        <v>0</v>
      </c>
      <c r="R91" s="123">
        <f>SUM(R92:R128)</f>
        <v>0</v>
      </c>
      <c r="T91" s="124">
        <f>SUM(T92:T128)</f>
        <v>0</v>
      </c>
      <c r="AR91" s="118" t="s">
        <v>87</v>
      </c>
      <c r="AT91" s="125" t="s">
        <v>78</v>
      </c>
      <c r="AU91" s="125" t="s">
        <v>87</v>
      </c>
      <c r="AY91" s="118" t="s">
        <v>143</v>
      </c>
      <c r="BK91" s="126">
        <f>SUM(BK92:BK128)</f>
        <v>0</v>
      </c>
    </row>
    <row r="92" spans="2:65" s="1" customFormat="1" ht="24.2" customHeight="1">
      <c r="B92" s="129"/>
      <c r="C92" s="130" t="s">
        <v>87</v>
      </c>
      <c r="D92" s="130" t="s">
        <v>146</v>
      </c>
      <c r="E92" s="131" t="s">
        <v>1652</v>
      </c>
      <c r="F92" s="132" t="s">
        <v>1653</v>
      </c>
      <c r="G92" s="133" t="s">
        <v>196</v>
      </c>
      <c r="H92" s="134">
        <v>5.7350000000000003</v>
      </c>
      <c r="I92" s="135"/>
      <c r="J92" s="136">
        <f>ROUND(I92*H92,2)</f>
        <v>0</v>
      </c>
      <c r="K92" s="132" t="s">
        <v>150</v>
      </c>
      <c r="L92" s="34"/>
      <c r="M92" s="137" t="s">
        <v>3</v>
      </c>
      <c r="N92" s="138" t="s">
        <v>50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169</v>
      </c>
      <c r="AT92" s="141" t="s">
        <v>146</v>
      </c>
      <c r="AU92" s="141" t="s">
        <v>89</v>
      </c>
      <c r="AY92" s="18" t="s">
        <v>143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8" t="s">
        <v>87</v>
      </c>
      <c r="BK92" s="142">
        <f>ROUND(I92*H92,2)</f>
        <v>0</v>
      </c>
      <c r="BL92" s="18" t="s">
        <v>169</v>
      </c>
      <c r="BM92" s="141" t="s">
        <v>1654</v>
      </c>
    </row>
    <row r="93" spans="2:65" s="1" customFormat="1" ht="11.25">
      <c r="B93" s="34"/>
      <c r="D93" s="143" t="s">
        <v>153</v>
      </c>
      <c r="F93" s="144" t="s">
        <v>1655</v>
      </c>
      <c r="I93" s="145"/>
      <c r="L93" s="34"/>
      <c r="M93" s="146"/>
      <c r="T93" s="55"/>
      <c r="AT93" s="18" t="s">
        <v>153</v>
      </c>
      <c r="AU93" s="18" t="s">
        <v>89</v>
      </c>
    </row>
    <row r="94" spans="2:65" s="12" customFormat="1" ht="11.25">
      <c r="B94" s="153"/>
      <c r="D94" s="147" t="s">
        <v>216</v>
      </c>
      <c r="E94" s="154" t="s">
        <v>3</v>
      </c>
      <c r="F94" s="155" t="s">
        <v>1656</v>
      </c>
      <c r="H94" s="154" t="s">
        <v>3</v>
      </c>
      <c r="I94" s="156"/>
      <c r="L94" s="153"/>
      <c r="M94" s="157"/>
      <c r="T94" s="158"/>
      <c r="AT94" s="154" t="s">
        <v>216</v>
      </c>
      <c r="AU94" s="154" t="s">
        <v>89</v>
      </c>
      <c r="AV94" s="12" t="s">
        <v>87</v>
      </c>
      <c r="AW94" s="12" t="s">
        <v>40</v>
      </c>
      <c r="AX94" s="12" t="s">
        <v>79</v>
      </c>
      <c r="AY94" s="154" t="s">
        <v>143</v>
      </c>
    </row>
    <row r="95" spans="2:65" s="13" customFormat="1" ht="11.25">
      <c r="B95" s="159"/>
      <c r="D95" s="147" t="s">
        <v>216</v>
      </c>
      <c r="E95" s="160" t="s">
        <v>3</v>
      </c>
      <c r="F95" s="161" t="s">
        <v>1657</v>
      </c>
      <c r="H95" s="162">
        <v>2.6070000000000002</v>
      </c>
      <c r="I95" s="163"/>
      <c r="L95" s="159"/>
      <c r="M95" s="164"/>
      <c r="T95" s="165"/>
      <c r="AT95" s="160" t="s">
        <v>216</v>
      </c>
      <c r="AU95" s="160" t="s">
        <v>89</v>
      </c>
      <c r="AV95" s="13" t="s">
        <v>89</v>
      </c>
      <c r="AW95" s="13" t="s">
        <v>40</v>
      </c>
      <c r="AX95" s="13" t="s">
        <v>79</v>
      </c>
      <c r="AY95" s="160" t="s">
        <v>143</v>
      </c>
    </row>
    <row r="96" spans="2:65" s="13" customFormat="1" ht="11.25">
      <c r="B96" s="159"/>
      <c r="D96" s="147" t="s">
        <v>216</v>
      </c>
      <c r="E96" s="160" t="s">
        <v>3</v>
      </c>
      <c r="F96" s="161" t="s">
        <v>1658</v>
      </c>
      <c r="H96" s="162">
        <v>3.1280000000000001</v>
      </c>
      <c r="I96" s="163"/>
      <c r="L96" s="159"/>
      <c r="M96" s="164"/>
      <c r="T96" s="165"/>
      <c r="AT96" s="160" t="s">
        <v>216</v>
      </c>
      <c r="AU96" s="160" t="s">
        <v>89</v>
      </c>
      <c r="AV96" s="13" t="s">
        <v>89</v>
      </c>
      <c r="AW96" s="13" t="s">
        <v>40</v>
      </c>
      <c r="AX96" s="13" t="s">
        <v>79</v>
      </c>
      <c r="AY96" s="160" t="s">
        <v>143</v>
      </c>
    </row>
    <row r="97" spans="2:65" s="14" customFormat="1" ht="11.25">
      <c r="B97" s="166"/>
      <c r="D97" s="147" t="s">
        <v>216</v>
      </c>
      <c r="E97" s="167" t="s">
        <v>1646</v>
      </c>
      <c r="F97" s="168" t="s">
        <v>219</v>
      </c>
      <c r="H97" s="169">
        <v>5.7350000000000003</v>
      </c>
      <c r="I97" s="170"/>
      <c r="L97" s="166"/>
      <c r="M97" s="171"/>
      <c r="T97" s="172"/>
      <c r="AT97" s="167" t="s">
        <v>216</v>
      </c>
      <c r="AU97" s="167" t="s">
        <v>89</v>
      </c>
      <c r="AV97" s="14" t="s">
        <v>169</v>
      </c>
      <c r="AW97" s="14" t="s">
        <v>40</v>
      </c>
      <c r="AX97" s="14" t="s">
        <v>87</v>
      </c>
      <c r="AY97" s="167" t="s">
        <v>143</v>
      </c>
    </row>
    <row r="98" spans="2:65" s="1" customFormat="1" ht="37.9" customHeight="1">
      <c r="B98" s="129"/>
      <c r="C98" s="130" t="s">
        <v>89</v>
      </c>
      <c r="D98" s="130" t="s">
        <v>146</v>
      </c>
      <c r="E98" s="131" t="s">
        <v>241</v>
      </c>
      <c r="F98" s="132" t="s">
        <v>242</v>
      </c>
      <c r="G98" s="133" t="s">
        <v>196</v>
      </c>
      <c r="H98" s="134">
        <v>2.0049999999999999</v>
      </c>
      <c r="I98" s="135"/>
      <c r="J98" s="136">
        <f>ROUND(I98*H98,2)</f>
        <v>0</v>
      </c>
      <c r="K98" s="132" t="s">
        <v>150</v>
      </c>
      <c r="L98" s="34"/>
      <c r="M98" s="137" t="s">
        <v>3</v>
      </c>
      <c r="N98" s="138" t="s">
        <v>50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169</v>
      </c>
      <c r="AT98" s="141" t="s">
        <v>146</v>
      </c>
      <c r="AU98" s="141" t="s">
        <v>89</v>
      </c>
      <c r="AY98" s="18" t="s">
        <v>143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8" t="s">
        <v>87</v>
      </c>
      <c r="BK98" s="142">
        <f>ROUND(I98*H98,2)</f>
        <v>0</v>
      </c>
      <c r="BL98" s="18" t="s">
        <v>169</v>
      </c>
      <c r="BM98" s="141" t="s">
        <v>1659</v>
      </c>
    </row>
    <row r="99" spans="2:65" s="1" customFormat="1" ht="11.25">
      <c r="B99" s="34"/>
      <c r="D99" s="143" t="s">
        <v>153</v>
      </c>
      <c r="F99" s="144" t="s">
        <v>244</v>
      </c>
      <c r="I99" s="145"/>
      <c r="L99" s="34"/>
      <c r="M99" s="146"/>
      <c r="T99" s="55"/>
      <c r="AT99" s="18" t="s">
        <v>153</v>
      </c>
      <c r="AU99" s="18" t="s">
        <v>89</v>
      </c>
    </row>
    <row r="100" spans="2:65" s="12" customFormat="1" ht="11.25">
      <c r="B100" s="153"/>
      <c r="D100" s="147" t="s">
        <v>216</v>
      </c>
      <c r="E100" s="154" t="s">
        <v>3</v>
      </c>
      <c r="F100" s="155" t="s">
        <v>384</v>
      </c>
      <c r="H100" s="154" t="s">
        <v>3</v>
      </c>
      <c r="I100" s="156"/>
      <c r="L100" s="153"/>
      <c r="M100" s="157"/>
      <c r="T100" s="158"/>
      <c r="AT100" s="154" t="s">
        <v>216</v>
      </c>
      <c r="AU100" s="154" t="s">
        <v>89</v>
      </c>
      <c r="AV100" s="12" t="s">
        <v>87</v>
      </c>
      <c r="AW100" s="12" t="s">
        <v>40</v>
      </c>
      <c r="AX100" s="12" t="s">
        <v>79</v>
      </c>
      <c r="AY100" s="154" t="s">
        <v>143</v>
      </c>
    </row>
    <row r="101" spans="2:65" s="13" customFormat="1" ht="11.25">
      <c r="B101" s="159"/>
      <c r="D101" s="147" t="s">
        <v>216</v>
      </c>
      <c r="E101" s="160" t="s">
        <v>3</v>
      </c>
      <c r="F101" s="161" t="s">
        <v>1660</v>
      </c>
      <c r="H101" s="162">
        <v>2.0049999999999999</v>
      </c>
      <c r="I101" s="163"/>
      <c r="L101" s="159"/>
      <c r="M101" s="164"/>
      <c r="T101" s="165"/>
      <c r="AT101" s="160" t="s">
        <v>216</v>
      </c>
      <c r="AU101" s="160" t="s">
        <v>89</v>
      </c>
      <c r="AV101" s="13" t="s">
        <v>89</v>
      </c>
      <c r="AW101" s="13" t="s">
        <v>40</v>
      </c>
      <c r="AX101" s="13" t="s">
        <v>79</v>
      </c>
      <c r="AY101" s="160" t="s">
        <v>143</v>
      </c>
    </row>
    <row r="102" spans="2:65" s="14" customFormat="1" ht="11.25">
      <c r="B102" s="166"/>
      <c r="D102" s="147" t="s">
        <v>216</v>
      </c>
      <c r="E102" s="167" t="s">
        <v>3</v>
      </c>
      <c r="F102" s="168" t="s">
        <v>219</v>
      </c>
      <c r="H102" s="169">
        <v>2.0049999999999999</v>
      </c>
      <c r="I102" s="170"/>
      <c r="L102" s="166"/>
      <c r="M102" s="171"/>
      <c r="T102" s="172"/>
      <c r="AT102" s="167" t="s">
        <v>216</v>
      </c>
      <c r="AU102" s="167" t="s">
        <v>89</v>
      </c>
      <c r="AV102" s="14" t="s">
        <v>169</v>
      </c>
      <c r="AW102" s="14" t="s">
        <v>40</v>
      </c>
      <c r="AX102" s="14" t="s">
        <v>87</v>
      </c>
      <c r="AY102" s="167" t="s">
        <v>143</v>
      </c>
    </row>
    <row r="103" spans="2:65" s="1" customFormat="1" ht="37.9" customHeight="1">
      <c r="B103" s="129"/>
      <c r="C103" s="130" t="s">
        <v>161</v>
      </c>
      <c r="D103" s="130" t="s">
        <v>146</v>
      </c>
      <c r="E103" s="131" t="s">
        <v>247</v>
      </c>
      <c r="F103" s="132" t="s">
        <v>248</v>
      </c>
      <c r="G103" s="133" t="s">
        <v>196</v>
      </c>
      <c r="H103" s="134">
        <v>6.0149999999999997</v>
      </c>
      <c r="I103" s="135"/>
      <c r="J103" s="136">
        <f>ROUND(I103*H103,2)</f>
        <v>0</v>
      </c>
      <c r="K103" s="132" t="s">
        <v>150</v>
      </c>
      <c r="L103" s="34"/>
      <c r="M103" s="137" t="s">
        <v>3</v>
      </c>
      <c r="N103" s="138" t="s">
        <v>50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169</v>
      </c>
      <c r="AT103" s="141" t="s">
        <v>146</v>
      </c>
      <c r="AU103" s="141" t="s">
        <v>89</v>
      </c>
      <c r="AY103" s="18" t="s">
        <v>143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8" t="s">
        <v>87</v>
      </c>
      <c r="BK103" s="142">
        <f>ROUND(I103*H103,2)</f>
        <v>0</v>
      </c>
      <c r="BL103" s="18" t="s">
        <v>169</v>
      </c>
      <c r="BM103" s="141" t="s">
        <v>1661</v>
      </c>
    </row>
    <row r="104" spans="2:65" s="1" customFormat="1" ht="11.25">
      <c r="B104" s="34"/>
      <c r="D104" s="143" t="s">
        <v>153</v>
      </c>
      <c r="F104" s="144" t="s">
        <v>250</v>
      </c>
      <c r="I104" s="145"/>
      <c r="L104" s="34"/>
      <c r="M104" s="146"/>
      <c r="T104" s="55"/>
      <c r="AT104" s="18" t="s">
        <v>153</v>
      </c>
      <c r="AU104" s="18" t="s">
        <v>89</v>
      </c>
    </row>
    <row r="105" spans="2:65" s="12" customFormat="1" ht="11.25">
      <c r="B105" s="153"/>
      <c r="D105" s="147" t="s">
        <v>216</v>
      </c>
      <c r="E105" s="154" t="s">
        <v>3</v>
      </c>
      <c r="F105" s="155" t="s">
        <v>387</v>
      </c>
      <c r="H105" s="154" t="s">
        <v>3</v>
      </c>
      <c r="I105" s="156"/>
      <c r="L105" s="153"/>
      <c r="M105" s="157"/>
      <c r="T105" s="158"/>
      <c r="AT105" s="154" t="s">
        <v>216</v>
      </c>
      <c r="AU105" s="154" t="s">
        <v>89</v>
      </c>
      <c r="AV105" s="12" t="s">
        <v>87</v>
      </c>
      <c r="AW105" s="12" t="s">
        <v>40</v>
      </c>
      <c r="AX105" s="12" t="s">
        <v>79</v>
      </c>
      <c r="AY105" s="154" t="s">
        <v>143</v>
      </c>
    </row>
    <row r="106" spans="2:65" s="13" customFormat="1" ht="11.25">
      <c r="B106" s="159"/>
      <c r="D106" s="147" t="s">
        <v>216</v>
      </c>
      <c r="E106" s="160" t="s">
        <v>3</v>
      </c>
      <c r="F106" s="161" t="s">
        <v>1662</v>
      </c>
      <c r="H106" s="162">
        <v>6.0149999999999997</v>
      </c>
      <c r="I106" s="163"/>
      <c r="L106" s="159"/>
      <c r="M106" s="164"/>
      <c r="T106" s="165"/>
      <c r="AT106" s="160" t="s">
        <v>216</v>
      </c>
      <c r="AU106" s="160" t="s">
        <v>89</v>
      </c>
      <c r="AV106" s="13" t="s">
        <v>89</v>
      </c>
      <c r="AW106" s="13" t="s">
        <v>40</v>
      </c>
      <c r="AX106" s="13" t="s">
        <v>79</v>
      </c>
      <c r="AY106" s="160" t="s">
        <v>143</v>
      </c>
    </row>
    <row r="107" spans="2:65" s="14" customFormat="1" ht="11.25">
      <c r="B107" s="166"/>
      <c r="D107" s="147" t="s">
        <v>216</v>
      </c>
      <c r="E107" s="167" t="s">
        <v>3</v>
      </c>
      <c r="F107" s="168" t="s">
        <v>219</v>
      </c>
      <c r="H107" s="169">
        <v>6.0149999999999997</v>
      </c>
      <c r="I107" s="170"/>
      <c r="L107" s="166"/>
      <c r="M107" s="171"/>
      <c r="T107" s="172"/>
      <c r="AT107" s="167" t="s">
        <v>216</v>
      </c>
      <c r="AU107" s="167" t="s">
        <v>89</v>
      </c>
      <c r="AV107" s="14" t="s">
        <v>169</v>
      </c>
      <c r="AW107" s="14" t="s">
        <v>40</v>
      </c>
      <c r="AX107" s="14" t="s">
        <v>87</v>
      </c>
      <c r="AY107" s="167" t="s">
        <v>143</v>
      </c>
    </row>
    <row r="108" spans="2:65" s="1" customFormat="1" ht="24.2" customHeight="1">
      <c r="B108" s="129"/>
      <c r="C108" s="130" t="s">
        <v>169</v>
      </c>
      <c r="D108" s="130" t="s">
        <v>146</v>
      </c>
      <c r="E108" s="131" t="s">
        <v>253</v>
      </c>
      <c r="F108" s="132" t="s">
        <v>254</v>
      </c>
      <c r="G108" s="133" t="s">
        <v>196</v>
      </c>
      <c r="H108" s="134">
        <v>3.73</v>
      </c>
      <c r="I108" s="135"/>
      <c r="J108" s="136">
        <f>ROUND(I108*H108,2)</f>
        <v>0</v>
      </c>
      <c r="K108" s="132" t="s">
        <v>150</v>
      </c>
      <c r="L108" s="34"/>
      <c r="M108" s="137" t="s">
        <v>3</v>
      </c>
      <c r="N108" s="138" t="s">
        <v>50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169</v>
      </c>
      <c r="AT108" s="141" t="s">
        <v>146</v>
      </c>
      <c r="AU108" s="141" t="s">
        <v>89</v>
      </c>
      <c r="AY108" s="18" t="s">
        <v>143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8" t="s">
        <v>87</v>
      </c>
      <c r="BK108" s="142">
        <f>ROUND(I108*H108,2)</f>
        <v>0</v>
      </c>
      <c r="BL108" s="18" t="s">
        <v>169</v>
      </c>
      <c r="BM108" s="141" t="s">
        <v>1663</v>
      </c>
    </row>
    <row r="109" spans="2:65" s="1" customFormat="1" ht="11.25">
      <c r="B109" s="34"/>
      <c r="D109" s="143" t="s">
        <v>153</v>
      </c>
      <c r="F109" s="144" t="s">
        <v>256</v>
      </c>
      <c r="I109" s="145"/>
      <c r="L109" s="34"/>
      <c r="M109" s="146"/>
      <c r="T109" s="55"/>
      <c r="AT109" s="18" t="s">
        <v>153</v>
      </c>
      <c r="AU109" s="18" t="s">
        <v>89</v>
      </c>
    </row>
    <row r="110" spans="2:65" s="12" customFormat="1" ht="11.25">
      <c r="B110" s="153"/>
      <c r="D110" s="147" t="s">
        <v>216</v>
      </c>
      <c r="E110" s="154" t="s">
        <v>3</v>
      </c>
      <c r="F110" s="155" t="s">
        <v>389</v>
      </c>
      <c r="H110" s="154" t="s">
        <v>3</v>
      </c>
      <c r="I110" s="156"/>
      <c r="L110" s="153"/>
      <c r="M110" s="157"/>
      <c r="T110" s="158"/>
      <c r="AT110" s="154" t="s">
        <v>216</v>
      </c>
      <c r="AU110" s="154" t="s">
        <v>89</v>
      </c>
      <c r="AV110" s="12" t="s">
        <v>87</v>
      </c>
      <c r="AW110" s="12" t="s">
        <v>40</v>
      </c>
      <c r="AX110" s="12" t="s">
        <v>79</v>
      </c>
      <c r="AY110" s="154" t="s">
        <v>143</v>
      </c>
    </row>
    <row r="111" spans="2:65" s="13" customFormat="1" ht="11.25">
      <c r="B111" s="159"/>
      <c r="D111" s="147" t="s">
        <v>216</v>
      </c>
      <c r="E111" s="160" t="s">
        <v>3</v>
      </c>
      <c r="F111" s="161" t="s">
        <v>198</v>
      </c>
      <c r="H111" s="162">
        <v>3.73</v>
      </c>
      <c r="I111" s="163"/>
      <c r="L111" s="159"/>
      <c r="M111" s="164"/>
      <c r="T111" s="165"/>
      <c r="AT111" s="160" t="s">
        <v>216</v>
      </c>
      <c r="AU111" s="160" t="s">
        <v>89</v>
      </c>
      <c r="AV111" s="13" t="s">
        <v>89</v>
      </c>
      <c r="AW111" s="13" t="s">
        <v>40</v>
      </c>
      <c r="AX111" s="13" t="s">
        <v>79</v>
      </c>
      <c r="AY111" s="160" t="s">
        <v>143</v>
      </c>
    </row>
    <row r="112" spans="2:65" s="14" customFormat="1" ht="11.25">
      <c r="B112" s="166"/>
      <c r="D112" s="147" t="s">
        <v>216</v>
      </c>
      <c r="E112" s="167" t="s">
        <v>3</v>
      </c>
      <c r="F112" s="168" t="s">
        <v>219</v>
      </c>
      <c r="H112" s="169">
        <v>3.73</v>
      </c>
      <c r="I112" s="170"/>
      <c r="L112" s="166"/>
      <c r="M112" s="171"/>
      <c r="T112" s="172"/>
      <c r="AT112" s="167" t="s">
        <v>216</v>
      </c>
      <c r="AU112" s="167" t="s">
        <v>89</v>
      </c>
      <c r="AV112" s="14" t="s">
        <v>169</v>
      </c>
      <c r="AW112" s="14" t="s">
        <v>40</v>
      </c>
      <c r="AX112" s="14" t="s">
        <v>87</v>
      </c>
      <c r="AY112" s="167" t="s">
        <v>143</v>
      </c>
    </row>
    <row r="113" spans="2:65" s="1" customFormat="1" ht="24.2" customHeight="1">
      <c r="B113" s="129"/>
      <c r="C113" s="130" t="s">
        <v>142</v>
      </c>
      <c r="D113" s="130" t="s">
        <v>146</v>
      </c>
      <c r="E113" s="131" t="s">
        <v>259</v>
      </c>
      <c r="F113" s="132" t="s">
        <v>260</v>
      </c>
      <c r="G113" s="133" t="s">
        <v>261</v>
      </c>
      <c r="H113" s="134">
        <v>2.0049999999999999</v>
      </c>
      <c r="I113" s="135"/>
      <c r="J113" s="136">
        <f>ROUND(I113*H113,2)</f>
        <v>0</v>
      </c>
      <c r="K113" s="132" t="s">
        <v>150</v>
      </c>
      <c r="L113" s="34"/>
      <c r="M113" s="137" t="s">
        <v>3</v>
      </c>
      <c r="N113" s="138" t="s">
        <v>50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169</v>
      </c>
      <c r="AT113" s="141" t="s">
        <v>146</v>
      </c>
      <c r="AU113" s="141" t="s">
        <v>89</v>
      </c>
      <c r="AY113" s="18" t="s">
        <v>143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8" t="s">
        <v>87</v>
      </c>
      <c r="BK113" s="142">
        <f>ROUND(I113*H113,2)</f>
        <v>0</v>
      </c>
      <c r="BL113" s="18" t="s">
        <v>169</v>
      </c>
      <c r="BM113" s="141" t="s">
        <v>1664</v>
      </c>
    </row>
    <row r="114" spans="2:65" s="1" customFormat="1" ht="11.25">
      <c r="B114" s="34"/>
      <c r="D114" s="143" t="s">
        <v>153</v>
      </c>
      <c r="F114" s="144" t="s">
        <v>263</v>
      </c>
      <c r="I114" s="145"/>
      <c r="L114" s="34"/>
      <c r="M114" s="146"/>
      <c r="T114" s="55"/>
      <c r="AT114" s="18" t="s">
        <v>153</v>
      </c>
      <c r="AU114" s="18" t="s">
        <v>89</v>
      </c>
    </row>
    <row r="115" spans="2:65" s="12" customFormat="1" ht="11.25">
      <c r="B115" s="153"/>
      <c r="D115" s="147" t="s">
        <v>216</v>
      </c>
      <c r="E115" s="154" t="s">
        <v>3</v>
      </c>
      <c r="F115" s="155" t="s">
        <v>384</v>
      </c>
      <c r="H115" s="154" t="s">
        <v>3</v>
      </c>
      <c r="I115" s="156"/>
      <c r="L115" s="153"/>
      <c r="M115" s="157"/>
      <c r="T115" s="158"/>
      <c r="AT115" s="154" t="s">
        <v>216</v>
      </c>
      <c r="AU115" s="154" t="s">
        <v>89</v>
      </c>
      <c r="AV115" s="12" t="s">
        <v>87</v>
      </c>
      <c r="AW115" s="12" t="s">
        <v>40</v>
      </c>
      <c r="AX115" s="12" t="s">
        <v>79</v>
      </c>
      <c r="AY115" s="154" t="s">
        <v>143</v>
      </c>
    </row>
    <row r="116" spans="2:65" s="13" customFormat="1" ht="11.25">
      <c r="B116" s="159"/>
      <c r="D116" s="147" t="s">
        <v>216</v>
      </c>
      <c r="E116" s="160" t="s">
        <v>3</v>
      </c>
      <c r="F116" s="161" t="s">
        <v>1660</v>
      </c>
      <c r="H116" s="162">
        <v>2.0049999999999999</v>
      </c>
      <c r="I116" s="163"/>
      <c r="L116" s="159"/>
      <c r="M116" s="164"/>
      <c r="T116" s="165"/>
      <c r="AT116" s="160" t="s">
        <v>216</v>
      </c>
      <c r="AU116" s="160" t="s">
        <v>89</v>
      </c>
      <c r="AV116" s="13" t="s">
        <v>89</v>
      </c>
      <c r="AW116" s="13" t="s">
        <v>40</v>
      </c>
      <c r="AX116" s="13" t="s">
        <v>79</v>
      </c>
      <c r="AY116" s="160" t="s">
        <v>143</v>
      </c>
    </row>
    <row r="117" spans="2:65" s="14" customFormat="1" ht="11.25">
      <c r="B117" s="166"/>
      <c r="D117" s="147" t="s">
        <v>216</v>
      </c>
      <c r="E117" s="167" t="s">
        <v>3</v>
      </c>
      <c r="F117" s="168" t="s">
        <v>219</v>
      </c>
      <c r="H117" s="169">
        <v>2.0049999999999999</v>
      </c>
      <c r="I117" s="170"/>
      <c r="L117" s="166"/>
      <c r="M117" s="171"/>
      <c r="T117" s="172"/>
      <c r="AT117" s="167" t="s">
        <v>216</v>
      </c>
      <c r="AU117" s="167" t="s">
        <v>89</v>
      </c>
      <c r="AV117" s="14" t="s">
        <v>169</v>
      </c>
      <c r="AW117" s="14" t="s">
        <v>40</v>
      </c>
      <c r="AX117" s="14" t="s">
        <v>87</v>
      </c>
      <c r="AY117" s="167" t="s">
        <v>143</v>
      </c>
    </row>
    <row r="118" spans="2:65" s="1" customFormat="1" ht="24.2" customHeight="1">
      <c r="B118" s="129"/>
      <c r="C118" s="130" t="s">
        <v>182</v>
      </c>
      <c r="D118" s="130" t="s">
        <v>146</v>
      </c>
      <c r="E118" s="131" t="s">
        <v>267</v>
      </c>
      <c r="F118" s="132" t="s">
        <v>268</v>
      </c>
      <c r="G118" s="133" t="s">
        <v>196</v>
      </c>
      <c r="H118" s="134">
        <v>3.73</v>
      </c>
      <c r="I118" s="135"/>
      <c r="J118" s="136">
        <f>ROUND(I118*H118,2)</f>
        <v>0</v>
      </c>
      <c r="K118" s="132" t="s">
        <v>150</v>
      </c>
      <c r="L118" s="34"/>
      <c r="M118" s="137" t="s">
        <v>3</v>
      </c>
      <c r="N118" s="138" t="s">
        <v>50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169</v>
      </c>
      <c r="AT118" s="141" t="s">
        <v>146</v>
      </c>
      <c r="AU118" s="141" t="s">
        <v>89</v>
      </c>
      <c r="AY118" s="18" t="s">
        <v>143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8" t="s">
        <v>87</v>
      </c>
      <c r="BK118" s="142">
        <f>ROUND(I118*H118,2)</f>
        <v>0</v>
      </c>
      <c r="BL118" s="18" t="s">
        <v>169</v>
      </c>
      <c r="BM118" s="141" t="s">
        <v>1665</v>
      </c>
    </row>
    <row r="119" spans="2:65" s="1" customFormat="1" ht="11.25">
      <c r="B119" s="34"/>
      <c r="D119" s="143" t="s">
        <v>153</v>
      </c>
      <c r="F119" s="144" t="s">
        <v>270</v>
      </c>
      <c r="I119" s="145"/>
      <c r="L119" s="34"/>
      <c r="M119" s="146"/>
      <c r="T119" s="55"/>
      <c r="AT119" s="18" t="s">
        <v>153</v>
      </c>
      <c r="AU119" s="18" t="s">
        <v>89</v>
      </c>
    </row>
    <row r="120" spans="2:65" s="12" customFormat="1" ht="11.25">
      <c r="B120" s="153"/>
      <c r="D120" s="147" t="s">
        <v>216</v>
      </c>
      <c r="E120" s="154" t="s">
        <v>3</v>
      </c>
      <c r="F120" s="155" t="s">
        <v>394</v>
      </c>
      <c r="H120" s="154" t="s">
        <v>3</v>
      </c>
      <c r="I120" s="156"/>
      <c r="L120" s="153"/>
      <c r="M120" s="157"/>
      <c r="T120" s="158"/>
      <c r="AT120" s="154" t="s">
        <v>216</v>
      </c>
      <c r="AU120" s="154" t="s">
        <v>89</v>
      </c>
      <c r="AV120" s="12" t="s">
        <v>87</v>
      </c>
      <c r="AW120" s="12" t="s">
        <v>40</v>
      </c>
      <c r="AX120" s="12" t="s">
        <v>79</v>
      </c>
      <c r="AY120" s="154" t="s">
        <v>143</v>
      </c>
    </row>
    <row r="121" spans="2:65" s="13" customFormat="1" ht="11.25">
      <c r="B121" s="159"/>
      <c r="D121" s="147" t="s">
        <v>216</v>
      </c>
      <c r="E121" s="160" t="s">
        <v>3</v>
      </c>
      <c r="F121" s="161" t="s">
        <v>198</v>
      </c>
      <c r="H121" s="162">
        <v>3.73</v>
      </c>
      <c r="I121" s="163"/>
      <c r="L121" s="159"/>
      <c r="M121" s="164"/>
      <c r="T121" s="165"/>
      <c r="AT121" s="160" t="s">
        <v>216</v>
      </c>
      <c r="AU121" s="160" t="s">
        <v>89</v>
      </c>
      <c r="AV121" s="13" t="s">
        <v>89</v>
      </c>
      <c r="AW121" s="13" t="s">
        <v>40</v>
      </c>
      <c r="AX121" s="13" t="s">
        <v>79</v>
      </c>
      <c r="AY121" s="160" t="s">
        <v>143</v>
      </c>
    </row>
    <row r="122" spans="2:65" s="14" customFormat="1" ht="11.25">
      <c r="B122" s="166"/>
      <c r="D122" s="147" t="s">
        <v>216</v>
      </c>
      <c r="E122" s="167" t="s">
        <v>3</v>
      </c>
      <c r="F122" s="168" t="s">
        <v>219</v>
      </c>
      <c r="H122" s="169">
        <v>3.73</v>
      </c>
      <c r="I122" s="170"/>
      <c r="L122" s="166"/>
      <c r="M122" s="171"/>
      <c r="T122" s="172"/>
      <c r="AT122" s="167" t="s">
        <v>216</v>
      </c>
      <c r="AU122" s="167" t="s">
        <v>89</v>
      </c>
      <c r="AV122" s="14" t="s">
        <v>169</v>
      </c>
      <c r="AW122" s="14" t="s">
        <v>40</v>
      </c>
      <c r="AX122" s="14" t="s">
        <v>87</v>
      </c>
      <c r="AY122" s="167" t="s">
        <v>143</v>
      </c>
    </row>
    <row r="123" spans="2:65" s="1" customFormat="1" ht="24.2" customHeight="1">
      <c r="B123" s="129"/>
      <c r="C123" s="130" t="s">
        <v>189</v>
      </c>
      <c r="D123" s="130" t="s">
        <v>146</v>
      </c>
      <c r="E123" s="131" t="s">
        <v>273</v>
      </c>
      <c r="F123" s="132" t="s">
        <v>274</v>
      </c>
      <c r="G123" s="133" t="s">
        <v>196</v>
      </c>
      <c r="H123" s="134">
        <v>3.73</v>
      </c>
      <c r="I123" s="135"/>
      <c r="J123" s="136">
        <f>ROUND(I123*H123,2)</f>
        <v>0</v>
      </c>
      <c r="K123" s="132" t="s">
        <v>150</v>
      </c>
      <c r="L123" s="34"/>
      <c r="M123" s="137" t="s">
        <v>3</v>
      </c>
      <c r="N123" s="138" t="s">
        <v>50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169</v>
      </c>
      <c r="AT123" s="141" t="s">
        <v>146</v>
      </c>
      <c r="AU123" s="141" t="s">
        <v>89</v>
      </c>
      <c r="AY123" s="18" t="s">
        <v>143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8" t="s">
        <v>87</v>
      </c>
      <c r="BK123" s="142">
        <f>ROUND(I123*H123,2)</f>
        <v>0</v>
      </c>
      <c r="BL123" s="18" t="s">
        <v>169</v>
      </c>
      <c r="BM123" s="141" t="s">
        <v>1666</v>
      </c>
    </row>
    <row r="124" spans="2:65" s="1" customFormat="1" ht="11.25">
      <c r="B124" s="34"/>
      <c r="D124" s="143" t="s">
        <v>153</v>
      </c>
      <c r="F124" s="144" t="s">
        <v>276</v>
      </c>
      <c r="I124" s="145"/>
      <c r="L124" s="34"/>
      <c r="M124" s="146"/>
      <c r="T124" s="55"/>
      <c r="AT124" s="18" t="s">
        <v>153</v>
      </c>
      <c r="AU124" s="18" t="s">
        <v>89</v>
      </c>
    </row>
    <row r="125" spans="2:65" s="12" customFormat="1" ht="11.25">
      <c r="B125" s="153"/>
      <c r="D125" s="147" t="s">
        <v>216</v>
      </c>
      <c r="E125" s="154" t="s">
        <v>3</v>
      </c>
      <c r="F125" s="155" t="s">
        <v>1667</v>
      </c>
      <c r="H125" s="154" t="s">
        <v>3</v>
      </c>
      <c r="I125" s="156"/>
      <c r="L125" s="153"/>
      <c r="M125" s="157"/>
      <c r="T125" s="158"/>
      <c r="AT125" s="154" t="s">
        <v>216</v>
      </c>
      <c r="AU125" s="154" t="s">
        <v>89</v>
      </c>
      <c r="AV125" s="12" t="s">
        <v>87</v>
      </c>
      <c r="AW125" s="12" t="s">
        <v>40</v>
      </c>
      <c r="AX125" s="12" t="s">
        <v>79</v>
      </c>
      <c r="AY125" s="154" t="s">
        <v>143</v>
      </c>
    </row>
    <row r="126" spans="2:65" s="13" customFormat="1" ht="11.25">
      <c r="B126" s="159"/>
      <c r="D126" s="147" t="s">
        <v>216</v>
      </c>
      <c r="E126" s="160" t="s">
        <v>3</v>
      </c>
      <c r="F126" s="161" t="s">
        <v>1668</v>
      </c>
      <c r="H126" s="162">
        <v>0.60199999999999998</v>
      </c>
      <c r="I126" s="163"/>
      <c r="L126" s="159"/>
      <c r="M126" s="164"/>
      <c r="T126" s="165"/>
      <c r="AT126" s="160" t="s">
        <v>216</v>
      </c>
      <c r="AU126" s="160" t="s">
        <v>89</v>
      </c>
      <c r="AV126" s="13" t="s">
        <v>89</v>
      </c>
      <c r="AW126" s="13" t="s">
        <v>40</v>
      </c>
      <c r="AX126" s="13" t="s">
        <v>79</v>
      </c>
      <c r="AY126" s="160" t="s">
        <v>143</v>
      </c>
    </row>
    <row r="127" spans="2:65" s="13" customFormat="1" ht="11.25">
      <c r="B127" s="159"/>
      <c r="D127" s="147" t="s">
        <v>216</v>
      </c>
      <c r="E127" s="160" t="s">
        <v>3</v>
      </c>
      <c r="F127" s="161" t="s">
        <v>1658</v>
      </c>
      <c r="H127" s="162">
        <v>3.1280000000000001</v>
      </c>
      <c r="I127" s="163"/>
      <c r="L127" s="159"/>
      <c r="M127" s="164"/>
      <c r="T127" s="165"/>
      <c r="AT127" s="160" t="s">
        <v>216</v>
      </c>
      <c r="AU127" s="160" t="s">
        <v>89</v>
      </c>
      <c r="AV127" s="13" t="s">
        <v>89</v>
      </c>
      <c r="AW127" s="13" t="s">
        <v>40</v>
      </c>
      <c r="AX127" s="13" t="s">
        <v>79</v>
      </c>
      <c r="AY127" s="160" t="s">
        <v>143</v>
      </c>
    </row>
    <row r="128" spans="2:65" s="14" customFormat="1" ht="11.25">
      <c r="B128" s="166"/>
      <c r="D128" s="147" t="s">
        <v>216</v>
      </c>
      <c r="E128" s="167" t="s">
        <v>198</v>
      </c>
      <c r="F128" s="168" t="s">
        <v>219</v>
      </c>
      <c r="H128" s="169">
        <v>3.73</v>
      </c>
      <c r="I128" s="170"/>
      <c r="L128" s="166"/>
      <c r="M128" s="171"/>
      <c r="T128" s="172"/>
      <c r="AT128" s="167" t="s">
        <v>216</v>
      </c>
      <c r="AU128" s="167" t="s">
        <v>89</v>
      </c>
      <c r="AV128" s="14" t="s">
        <v>169</v>
      </c>
      <c r="AW128" s="14" t="s">
        <v>40</v>
      </c>
      <c r="AX128" s="14" t="s">
        <v>87</v>
      </c>
      <c r="AY128" s="167" t="s">
        <v>143</v>
      </c>
    </row>
    <row r="129" spans="2:65" s="11" customFormat="1" ht="22.9" customHeight="1">
      <c r="B129" s="117"/>
      <c r="D129" s="118" t="s">
        <v>78</v>
      </c>
      <c r="E129" s="127" t="s">
        <v>89</v>
      </c>
      <c r="F129" s="127" t="s">
        <v>774</v>
      </c>
      <c r="I129" s="120"/>
      <c r="J129" s="128">
        <f>BK129</f>
        <v>0</v>
      </c>
      <c r="L129" s="117"/>
      <c r="M129" s="122"/>
      <c r="P129" s="123">
        <f>SUM(P130:P164)</f>
        <v>0</v>
      </c>
      <c r="R129" s="123">
        <f>SUM(R130:R164)</f>
        <v>5.3258366699999984</v>
      </c>
      <c r="T129" s="124">
        <f>SUM(T130:T164)</f>
        <v>0</v>
      </c>
      <c r="AR129" s="118" t="s">
        <v>87</v>
      </c>
      <c r="AT129" s="125" t="s">
        <v>78</v>
      </c>
      <c r="AU129" s="125" t="s">
        <v>87</v>
      </c>
      <c r="AY129" s="118" t="s">
        <v>143</v>
      </c>
      <c r="BK129" s="126">
        <f>SUM(BK130:BK164)</f>
        <v>0</v>
      </c>
    </row>
    <row r="130" spans="2:65" s="1" customFormat="1" ht="21.75" customHeight="1">
      <c r="B130" s="129"/>
      <c r="C130" s="130" t="s">
        <v>258</v>
      </c>
      <c r="D130" s="130" t="s">
        <v>146</v>
      </c>
      <c r="E130" s="131" t="s">
        <v>1669</v>
      </c>
      <c r="F130" s="132" t="s">
        <v>1670</v>
      </c>
      <c r="G130" s="133" t="s">
        <v>316</v>
      </c>
      <c r="H130" s="134">
        <v>21.7</v>
      </c>
      <c r="I130" s="135"/>
      <c r="J130" s="136">
        <f>ROUND(I130*H130,2)</f>
        <v>0</v>
      </c>
      <c r="K130" s="132" t="s">
        <v>150</v>
      </c>
      <c r="L130" s="34"/>
      <c r="M130" s="137" t="s">
        <v>3</v>
      </c>
      <c r="N130" s="138" t="s">
        <v>50</v>
      </c>
      <c r="P130" s="139">
        <f>O130*H130</f>
        <v>0</v>
      </c>
      <c r="Q130" s="139">
        <v>3.8000000000000002E-4</v>
      </c>
      <c r="R130" s="139">
        <f>Q130*H130</f>
        <v>8.2459999999999999E-3</v>
      </c>
      <c r="S130" s="139">
        <v>0</v>
      </c>
      <c r="T130" s="140">
        <f>S130*H130</f>
        <v>0</v>
      </c>
      <c r="AR130" s="141" t="s">
        <v>169</v>
      </c>
      <c r="AT130" s="141" t="s">
        <v>146</v>
      </c>
      <c r="AU130" s="141" t="s">
        <v>89</v>
      </c>
      <c r="AY130" s="18" t="s">
        <v>143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8" t="s">
        <v>87</v>
      </c>
      <c r="BK130" s="142">
        <f>ROUND(I130*H130,2)</f>
        <v>0</v>
      </c>
      <c r="BL130" s="18" t="s">
        <v>169</v>
      </c>
      <c r="BM130" s="141" t="s">
        <v>1671</v>
      </c>
    </row>
    <row r="131" spans="2:65" s="1" customFormat="1" ht="11.25">
      <c r="B131" s="34"/>
      <c r="D131" s="143" t="s">
        <v>153</v>
      </c>
      <c r="F131" s="144" t="s">
        <v>1672</v>
      </c>
      <c r="I131" s="145"/>
      <c r="L131" s="34"/>
      <c r="M131" s="146"/>
      <c r="T131" s="55"/>
      <c r="AT131" s="18" t="s">
        <v>153</v>
      </c>
      <c r="AU131" s="18" t="s">
        <v>89</v>
      </c>
    </row>
    <row r="132" spans="2:65" s="12" customFormat="1" ht="11.25">
      <c r="B132" s="153"/>
      <c r="D132" s="147" t="s">
        <v>216</v>
      </c>
      <c r="E132" s="154" t="s">
        <v>3</v>
      </c>
      <c r="F132" s="155" t="s">
        <v>1673</v>
      </c>
      <c r="H132" s="154" t="s">
        <v>3</v>
      </c>
      <c r="I132" s="156"/>
      <c r="L132" s="153"/>
      <c r="M132" s="157"/>
      <c r="T132" s="158"/>
      <c r="AT132" s="154" t="s">
        <v>216</v>
      </c>
      <c r="AU132" s="154" t="s">
        <v>89</v>
      </c>
      <c r="AV132" s="12" t="s">
        <v>87</v>
      </c>
      <c r="AW132" s="12" t="s">
        <v>40</v>
      </c>
      <c r="AX132" s="12" t="s">
        <v>79</v>
      </c>
      <c r="AY132" s="154" t="s">
        <v>143</v>
      </c>
    </row>
    <row r="133" spans="2:65" s="13" customFormat="1" ht="11.25">
      <c r="B133" s="159"/>
      <c r="D133" s="147" t="s">
        <v>216</v>
      </c>
      <c r="E133" s="160" t="s">
        <v>3</v>
      </c>
      <c r="F133" s="161" t="s">
        <v>1674</v>
      </c>
      <c r="H133" s="162">
        <v>21.7</v>
      </c>
      <c r="I133" s="163"/>
      <c r="L133" s="159"/>
      <c r="M133" s="164"/>
      <c r="T133" s="165"/>
      <c r="AT133" s="160" t="s">
        <v>216</v>
      </c>
      <c r="AU133" s="160" t="s">
        <v>89</v>
      </c>
      <c r="AV133" s="13" t="s">
        <v>89</v>
      </c>
      <c r="AW133" s="13" t="s">
        <v>40</v>
      </c>
      <c r="AX133" s="13" t="s">
        <v>79</v>
      </c>
      <c r="AY133" s="160" t="s">
        <v>143</v>
      </c>
    </row>
    <row r="134" spans="2:65" s="14" customFormat="1" ht="11.25">
      <c r="B134" s="166"/>
      <c r="D134" s="147" t="s">
        <v>216</v>
      </c>
      <c r="E134" s="167" t="s">
        <v>3</v>
      </c>
      <c r="F134" s="168" t="s">
        <v>219</v>
      </c>
      <c r="H134" s="169">
        <v>21.7</v>
      </c>
      <c r="I134" s="170"/>
      <c r="L134" s="166"/>
      <c r="M134" s="171"/>
      <c r="T134" s="172"/>
      <c r="AT134" s="167" t="s">
        <v>216</v>
      </c>
      <c r="AU134" s="167" t="s">
        <v>89</v>
      </c>
      <c r="AV134" s="14" t="s">
        <v>169</v>
      </c>
      <c r="AW134" s="14" t="s">
        <v>40</v>
      </c>
      <c r="AX134" s="14" t="s">
        <v>87</v>
      </c>
      <c r="AY134" s="167" t="s">
        <v>143</v>
      </c>
    </row>
    <row r="135" spans="2:65" s="1" customFormat="1" ht="21.75" customHeight="1">
      <c r="B135" s="129"/>
      <c r="C135" s="130" t="s">
        <v>266</v>
      </c>
      <c r="D135" s="130" t="s">
        <v>146</v>
      </c>
      <c r="E135" s="131" t="s">
        <v>1675</v>
      </c>
      <c r="F135" s="132" t="s">
        <v>1676</v>
      </c>
      <c r="G135" s="133" t="s">
        <v>316</v>
      </c>
      <c r="H135" s="134">
        <v>3.5</v>
      </c>
      <c r="I135" s="135"/>
      <c r="J135" s="136">
        <f>ROUND(I135*H135,2)</f>
        <v>0</v>
      </c>
      <c r="K135" s="132" t="s">
        <v>150</v>
      </c>
      <c r="L135" s="34"/>
      <c r="M135" s="137" t="s">
        <v>3</v>
      </c>
      <c r="N135" s="138" t="s">
        <v>50</v>
      </c>
      <c r="P135" s="139">
        <f>O135*H135</f>
        <v>0</v>
      </c>
      <c r="Q135" s="139">
        <v>7.7999999999999999E-4</v>
      </c>
      <c r="R135" s="139">
        <f>Q135*H135</f>
        <v>2.7299999999999998E-3</v>
      </c>
      <c r="S135" s="139">
        <v>0</v>
      </c>
      <c r="T135" s="140">
        <f>S135*H135</f>
        <v>0</v>
      </c>
      <c r="AR135" s="141" t="s">
        <v>169</v>
      </c>
      <c r="AT135" s="141" t="s">
        <v>146</v>
      </c>
      <c r="AU135" s="141" t="s">
        <v>89</v>
      </c>
      <c r="AY135" s="18" t="s">
        <v>143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8" t="s">
        <v>87</v>
      </c>
      <c r="BK135" s="142">
        <f>ROUND(I135*H135,2)</f>
        <v>0</v>
      </c>
      <c r="BL135" s="18" t="s">
        <v>169</v>
      </c>
      <c r="BM135" s="141" t="s">
        <v>1677</v>
      </c>
    </row>
    <row r="136" spans="2:65" s="1" customFormat="1" ht="11.25">
      <c r="B136" s="34"/>
      <c r="D136" s="143" t="s">
        <v>153</v>
      </c>
      <c r="F136" s="144" t="s">
        <v>1678</v>
      </c>
      <c r="I136" s="145"/>
      <c r="L136" s="34"/>
      <c r="M136" s="146"/>
      <c r="T136" s="55"/>
      <c r="AT136" s="18" t="s">
        <v>153</v>
      </c>
      <c r="AU136" s="18" t="s">
        <v>89</v>
      </c>
    </row>
    <row r="137" spans="2:65" s="12" customFormat="1" ht="11.25">
      <c r="B137" s="153"/>
      <c r="D137" s="147" t="s">
        <v>216</v>
      </c>
      <c r="E137" s="154" t="s">
        <v>3</v>
      </c>
      <c r="F137" s="155" t="s">
        <v>1679</v>
      </c>
      <c r="H137" s="154" t="s">
        <v>3</v>
      </c>
      <c r="I137" s="156"/>
      <c r="L137" s="153"/>
      <c r="M137" s="157"/>
      <c r="T137" s="158"/>
      <c r="AT137" s="154" t="s">
        <v>216</v>
      </c>
      <c r="AU137" s="154" t="s">
        <v>89</v>
      </c>
      <c r="AV137" s="12" t="s">
        <v>87</v>
      </c>
      <c r="AW137" s="12" t="s">
        <v>40</v>
      </c>
      <c r="AX137" s="12" t="s">
        <v>79</v>
      </c>
      <c r="AY137" s="154" t="s">
        <v>143</v>
      </c>
    </row>
    <row r="138" spans="2:65" s="13" customFormat="1" ht="11.25">
      <c r="B138" s="159"/>
      <c r="D138" s="147" t="s">
        <v>216</v>
      </c>
      <c r="E138" s="160" t="s">
        <v>3</v>
      </c>
      <c r="F138" s="161" t="s">
        <v>1680</v>
      </c>
      <c r="H138" s="162">
        <v>3.5</v>
      </c>
      <c r="I138" s="163"/>
      <c r="L138" s="159"/>
      <c r="M138" s="164"/>
      <c r="T138" s="165"/>
      <c r="AT138" s="160" t="s">
        <v>216</v>
      </c>
      <c r="AU138" s="160" t="s">
        <v>89</v>
      </c>
      <c r="AV138" s="13" t="s">
        <v>89</v>
      </c>
      <c r="AW138" s="13" t="s">
        <v>40</v>
      </c>
      <c r="AX138" s="13" t="s">
        <v>79</v>
      </c>
      <c r="AY138" s="160" t="s">
        <v>143</v>
      </c>
    </row>
    <row r="139" spans="2:65" s="14" customFormat="1" ht="11.25">
      <c r="B139" s="166"/>
      <c r="D139" s="147" t="s">
        <v>216</v>
      </c>
      <c r="E139" s="167" t="s">
        <v>3</v>
      </c>
      <c r="F139" s="168" t="s">
        <v>219</v>
      </c>
      <c r="H139" s="169">
        <v>3.5</v>
      </c>
      <c r="I139" s="170"/>
      <c r="L139" s="166"/>
      <c r="M139" s="171"/>
      <c r="T139" s="172"/>
      <c r="AT139" s="167" t="s">
        <v>216</v>
      </c>
      <c r="AU139" s="167" t="s">
        <v>89</v>
      </c>
      <c r="AV139" s="14" t="s">
        <v>169</v>
      </c>
      <c r="AW139" s="14" t="s">
        <v>40</v>
      </c>
      <c r="AX139" s="14" t="s">
        <v>87</v>
      </c>
      <c r="AY139" s="167" t="s">
        <v>143</v>
      </c>
    </row>
    <row r="140" spans="2:65" s="1" customFormat="1" ht="21.75" customHeight="1">
      <c r="B140" s="129"/>
      <c r="C140" s="130" t="s">
        <v>272</v>
      </c>
      <c r="D140" s="130" t="s">
        <v>146</v>
      </c>
      <c r="E140" s="131" t="s">
        <v>1681</v>
      </c>
      <c r="F140" s="132" t="s">
        <v>1682</v>
      </c>
      <c r="G140" s="133" t="s">
        <v>316</v>
      </c>
      <c r="H140" s="134">
        <v>34.299999999999997</v>
      </c>
      <c r="I140" s="135"/>
      <c r="J140" s="136">
        <f>ROUND(I140*H140,2)</f>
        <v>0</v>
      </c>
      <c r="K140" s="132" t="s">
        <v>150</v>
      </c>
      <c r="L140" s="34"/>
      <c r="M140" s="137" t="s">
        <v>3</v>
      </c>
      <c r="N140" s="138" t="s">
        <v>50</v>
      </c>
      <c r="P140" s="139">
        <f>O140*H140</f>
        <v>0</v>
      </c>
      <c r="Q140" s="139">
        <v>8.9999999999999998E-4</v>
      </c>
      <c r="R140" s="139">
        <f>Q140*H140</f>
        <v>3.0869999999999998E-2</v>
      </c>
      <c r="S140" s="139">
        <v>0</v>
      </c>
      <c r="T140" s="140">
        <f>S140*H140</f>
        <v>0</v>
      </c>
      <c r="AR140" s="141" t="s">
        <v>169</v>
      </c>
      <c r="AT140" s="141" t="s">
        <v>146</v>
      </c>
      <c r="AU140" s="141" t="s">
        <v>89</v>
      </c>
      <c r="AY140" s="18" t="s">
        <v>143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8" t="s">
        <v>87</v>
      </c>
      <c r="BK140" s="142">
        <f>ROUND(I140*H140,2)</f>
        <v>0</v>
      </c>
      <c r="BL140" s="18" t="s">
        <v>169</v>
      </c>
      <c r="BM140" s="141" t="s">
        <v>1683</v>
      </c>
    </row>
    <row r="141" spans="2:65" s="1" customFormat="1" ht="11.25">
      <c r="B141" s="34"/>
      <c r="D141" s="143" t="s">
        <v>153</v>
      </c>
      <c r="F141" s="144" t="s">
        <v>1684</v>
      </c>
      <c r="I141" s="145"/>
      <c r="L141" s="34"/>
      <c r="M141" s="146"/>
      <c r="T141" s="55"/>
      <c r="AT141" s="18" t="s">
        <v>153</v>
      </c>
      <c r="AU141" s="18" t="s">
        <v>89</v>
      </c>
    </row>
    <row r="142" spans="2:65" s="12" customFormat="1" ht="11.25">
      <c r="B142" s="153"/>
      <c r="D142" s="147" t="s">
        <v>216</v>
      </c>
      <c r="E142" s="154" t="s">
        <v>3</v>
      </c>
      <c r="F142" s="155" t="s">
        <v>1685</v>
      </c>
      <c r="H142" s="154" t="s">
        <v>3</v>
      </c>
      <c r="I142" s="156"/>
      <c r="L142" s="153"/>
      <c r="M142" s="157"/>
      <c r="T142" s="158"/>
      <c r="AT142" s="154" t="s">
        <v>216</v>
      </c>
      <c r="AU142" s="154" t="s">
        <v>89</v>
      </c>
      <c r="AV142" s="12" t="s">
        <v>87</v>
      </c>
      <c r="AW142" s="12" t="s">
        <v>40</v>
      </c>
      <c r="AX142" s="12" t="s">
        <v>79</v>
      </c>
      <c r="AY142" s="154" t="s">
        <v>143</v>
      </c>
    </row>
    <row r="143" spans="2:65" s="13" customFormat="1" ht="11.25">
      <c r="B143" s="159"/>
      <c r="D143" s="147" t="s">
        <v>216</v>
      </c>
      <c r="E143" s="160" t="s">
        <v>3</v>
      </c>
      <c r="F143" s="161" t="s">
        <v>1686</v>
      </c>
      <c r="H143" s="162">
        <v>34.299999999999997</v>
      </c>
      <c r="I143" s="163"/>
      <c r="L143" s="159"/>
      <c r="M143" s="164"/>
      <c r="T143" s="165"/>
      <c r="AT143" s="160" t="s">
        <v>216</v>
      </c>
      <c r="AU143" s="160" t="s">
        <v>89</v>
      </c>
      <c r="AV143" s="13" t="s">
        <v>89</v>
      </c>
      <c r="AW143" s="13" t="s">
        <v>40</v>
      </c>
      <c r="AX143" s="13" t="s">
        <v>79</v>
      </c>
      <c r="AY143" s="160" t="s">
        <v>143</v>
      </c>
    </row>
    <row r="144" spans="2:65" s="14" customFormat="1" ht="11.25">
      <c r="B144" s="166"/>
      <c r="D144" s="147" t="s">
        <v>216</v>
      </c>
      <c r="E144" s="167" t="s">
        <v>3</v>
      </c>
      <c r="F144" s="168" t="s">
        <v>219</v>
      </c>
      <c r="H144" s="169">
        <v>34.299999999999997</v>
      </c>
      <c r="I144" s="170"/>
      <c r="L144" s="166"/>
      <c r="M144" s="171"/>
      <c r="T144" s="172"/>
      <c r="AT144" s="167" t="s">
        <v>216</v>
      </c>
      <c r="AU144" s="167" t="s">
        <v>89</v>
      </c>
      <c r="AV144" s="14" t="s">
        <v>169</v>
      </c>
      <c r="AW144" s="14" t="s">
        <v>40</v>
      </c>
      <c r="AX144" s="14" t="s">
        <v>87</v>
      </c>
      <c r="AY144" s="167" t="s">
        <v>143</v>
      </c>
    </row>
    <row r="145" spans="2:65" s="1" customFormat="1" ht="16.5" customHeight="1">
      <c r="B145" s="129"/>
      <c r="C145" s="130" t="s">
        <v>279</v>
      </c>
      <c r="D145" s="130" t="s">
        <v>146</v>
      </c>
      <c r="E145" s="131" t="s">
        <v>1687</v>
      </c>
      <c r="F145" s="132" t="s">
        <v>1688</v>
      </c>
      <c r="G145" s="133" t="s">
        <v>316</v>
      </c>
      <c r="H145" s="134">
        <v>59.5</v>
      </c>
      <c r="I145" s="135"/>
      <c r="J145" s="136">
        <f>ROUND(I145*H145,2)</f>
        <v>0</v>
      </c>
      <c r="K145" s="132" t="s">
        <v>3</v>
      </c>
      <c r="L145" s="34"/>
      <c r="M145" s="137" t="s">
        <v>3</v>
      </c>
      <c r="N145" s="138" t="s">
        <v>50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169</v>
      </c>
      <c r="AT145" s="141" t="s">
        <v>146</v>
      </c>
      <c r="AU145" s="141" t="s">
        <v>89</v>
      </c>
      <c r="AY145" s="18" t="s">
        <v>143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8" t="s">
        <v>87</v>
      </c>
      <c r="BK145" s="142">
        <f>ROUND(I145*H145,2)</f>
        <v>0</v>
      </c>
      <c r="BL145" s="18" t="s">
        <v>169</v>
      </c>
      <c r="BM145" s="141" t="s">
        <v>1689</v>
      </c>
    </row>
    <row r="146" spans="2:65" s="1" customFormat="1" ht="19.5">
      <c r="B146" s="34"/>
      <c r="D146" s="147" t="s">
        <v>165</v>
      </c>
      <c r="F146" s="148" t="s">
        <v>1063</v>
      </c>
      <c r="I146" s="145"/>
      <c r="L146" s="34"/>
      <c r="M146" s="146"/>
      <c r="T146" s="55"/>
      <c r="AT146" s="18" t="s">
        <v>165</v>
      </c>
      <c r="AU146" s="18" t="s">
        <v>89</v>
      </c>
    </row>
    <row r="147" spans="2:65" s="13" customFormat="1" ht="11.25">
      <c r="B147" s="159"/>
      <c r="D147" s="147" t="s">
        <v>216</v>
      </c>
      <c r="E147" s="160" t="s">
        <v>3</v>
      </c>
      <c r="F147" s="161" t="s">
        <v>1690</v>
      </c>
      <c r="H147" s="162">
        <v>59.5</v>
      </c>
      <c r="I147" s="163"/>
      <c r="L147" s="159"/>
      <c r="M147" s="164"/>
      <c r="T147" s="165"/>
      <c r="AT147" s="160" t="s">
        <v>216</v>
      </c>
      <c r="AU147" s="160" t="s">
        <v>89</v>
      </c>
      <c r="AV147" s="13" t="s">
        <v>89</v>
      </c>
      <c r="AW147" s="13" t="s">
        <v>40</v>
      </c>
      <c r="AX147" s="13" t="s">
        <v>87</v>
      </c>
      <c r="AY147" s="160" t="s">
        <v>143</v>
      </c>
    </row>
    <row r="148" spans="2:65" s="1" customFormat="1" ht="21.75" customHeight="1">
      <c r="B148" s="129"/>
      <c r="C148" s="130" t="s">
        <v>9</v>
      </c>
      <c r="D148" s="130" t="s">
        <v>146</v>
      </c>
      <c r="E148" s="131" t="s">
        <v>1691</v>
      </c>
      <c r="F148" s="132" t="s">
        <v>1692</v>
      </c>
      <c r="G148" s="133" t="s">
        <v>196</v>
      </c>
      <c r="H148" s="134">
        <v>2.0049999999999999</v>
      </c>
      <c r="I148" s="135"/>
      <c r="J148" s="136">
        <f>ROUND(I148*H148,2)</f>
        <v>0</v>
      </c>
      <c r="K148" s="132" t="s">
        <v>150</v>
      </c>
      <c r="L148" s="34"/>
      <c r="M148" s="137" t="s">
        <v>3</v>
      </c>
      <c r="N148" s="138" t="s">
        <v>50</v>
      </c>
      <c r="P148" s="139">
        <f>O148*H148</f>
        <v>0</v>
      </c>
      <c r="Q148" s="139">
        <v>2.5018699999999998</v>
      </c>
      <c r="R148" s="139">
        <f>Q148*H148</f>
        <v>5.0162493499999989</v>
      </c>
      <c r="S148" s="139">
        <v>0</v>
      </c>
      <c r="T148" s="140">
        <f>S148*H148</f>
        <v>0</v>
      </c>
      <c r="AR148" s="141" t="s">
        <v>169</v>
      </c>
      <c r="AT148" s="141" t="s">
        <v>146</v>
      </c>
      <c r="AU148" s="141" t="s">
        <v>89</v>
      </c>
      <c r="AY148" s="18" t="s">
        <v>143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8" t="s">
        <v>87</v>
      </c>
      <c r="BK148" s="142">
        <f>ROUND(I148*H148,2)</f>
        <v>0</v>
      </c>
      <c r="BL148" s="18" t="s">
        <v>169</v>
      </c>
      <c r="BM148" s="141" t="s">
        <v>1693</v>
      </c>
    </row>
    <row r="149" spans="2:65" s="1" customFormat="1" ht="11.25">
      <c r="B149" s="34"/>
      <c r="D149" s="143" t="s">
        <v>153</v>
      </c>
      <c r="F149" s="144" t="s">
        <v>1694</v>
      </c>
      <c r="I149" s="145"/>
      <c r="L149" s="34"/>
      <c r="M149" s="146"/>
      <c r="T149" s="55"/>
      <c r="AT149" s="18" t="s">
        <v>153</v>
      </c>
      <c r="AU149" s="18" t="s">
        <v>89</v>
      </c>
    </row>
    <row r="150" spans="2:65" s="12" customFormat="1" ht="11.25">
      <c r="B150" s="153"/>
      <c r="D150" s="147" t="s">
        <v>216</v>
      </c>
      <c r="E150" s="154" t="s">
        <v>3</v>
      </c>
      <c r="F150" s="155" t="s">
        <v>1695</v>
      </c>
      <c r="H150" s="154" t="s">
        <v>3</v>
      </c>
      <c r="I150" s="156"/>
      <c r="L150" s="153"/>
      <c r="M150" s="157"/>
      <c r="T150" s="158"/>
      <c r="AT150" s="154" t="s">
        <v>216</v>
      </c>
      <c r="AU150" s="154" t="s">
        <v>89</v>
      </c>
      <c r="AV150" s="12" t="s">
        <v>87</v>
      </c>
      <c r="AW150" s="12" t="s">
        <v>40</v>
      </c>
      <c r="AX150" s="12" t="s">
        <v>79</v>
      </c>
      <c r="AY150" s="154" t="s">
        <v>143</v>
      </c>
    </row>
    <row r="151" spans="2:65" s="13" customFormat="1" ht="11.25">
      <c r="B151" s="159"/>
      <c r="D151" s="147" t="s">
        <v>216</v>
      </c>
      <c r="E151" s="160" t="s">
        <v>3</v>
      </c>
      <c r="F151" s="161" t="s">
        <v>1696</v>
      </c>
      <c r="H151" s="162">
        <v>2.0049999999999999</v>
      </c>
      <c r="I151" s="163"/>
      <c r="L151" s="159"/>
      <c r="M151" s="164"/>
      <c r="T151" s="165"/>
      <c r="AT151" s="160" t="s">
        <v>216</v>
      </c>
      <c r="AU151" s="160" t="s">
        <v>89</v>
      </c>
      <c r="AV151" s="13" t="s">
        <v>89</v>
      </c>
      <c r="AW151" s="13" t="s">
        <v>40</v>
      </c>
      <c r="AX151" s="13" t="s">
        <v>79</v>
      </c>
      <c r="AY151" s="160" t="s">
        <v>143</v>
      </c>
    </row>
    <row r="152" spans="2:65" s="14" customFormat="1" ht="11.25">
      <c r="B152" s="166"/>
      <c r="D152" s="147" t="s">
        <v>216</v>
      </c>
      <c r="E152" s="167" t="s">
        <v>3</v>
      </c>
      <c r="F152" s="168" t="s">
        <v>219</v>
      </c>
      <c r="H152" s="169">
        <v>2.0049999999999999</v>
      </c>
      <c r="I152" s="170"/>
      <c r="L152" s="166"/>
      <c r="M152" s="171"/>
      <c r="T152" s="172"/>
      <c r="AT152" s="167" t="s">
        <v>216</v>
      </c>
      <c r="AU152" s="167" t="s">
        <v>89</v>
      </c>
      <c r="AV152" s="14" t="s">
        <v>169</v>
      </c>
      <c r="AW152" s="14" t="s">
        <v>40</v>
      </c>
      <c r="AX152" s="14" t="s">
        <v>87</v>
      </c>
      <c r="AY152" s="167" t="s">
        <v>143</v>
      </c>
    </row>
    <row r="153" spans="2:65" s="1" customFormat="1" ht="16.5" customHeight="1">
      <c r="B153" s="129"/>
      <c r="C153" s="130" t="s">
        <v>292</v>
      </c>
      <c r="D153" s="130" t="s">
        <v>146</v>
      </c>
      <c r="E153" s="131" t="s">
        <v>1697</v>
      </c>
      <c r="F153" s="132" t="s">
        <v>1698</v>
      </c>
      <c r="G153" s="133" t="s">
        <v>213</v>
      </c>
      <c r="H153" s="134">
        <v>4.51</v>
      </c>
      <c r="I153" s="135"/>
      <c r="J153" s="136">
        <f>ROUND(I153*H153,2)</f>
        <v>0</v>
      </c>
      <c r="K153" s="132" t="s">
        <v>150</v>
      </c>
      <c r="L153" s="34"/>
      <c r="M153" s="137" t="s">
        <v>3</v>
      </c>
      <c r="N153" s="138" t="s">
        <v>50</v>
      </c>
      <c r="P153" s="139">
        <f>O153*H153</f>
        <v>0</v>
      </c>
      <c r="Q153" s="139">
        <v>2.6900000000000001E-3</v>
      </c>
      <c r="R153" s="139">
        <f>Q153*H153</f>
        <v>1.2131899999999999E-2</v>
      </c>
      <c r="S153" s="139">
        <v>0</v>
      </c>
      <c r="T153" s="140">
        <f>S153*H153</f>
        <v>0</v>
      </c>
      <c r="AR153" s="141" t="s">
        <v>169</v>
      </c>
      <c r="AT153" s="141" t="s">
        <v>146</v>
      </c>
      <c r="AU153" s="141" t="s">
        <v>89</v>
      </c>
      <c r="AY153" s="18" t="s">
        <v>143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8" t="s">
        <v>87</v>
      </c>
      <c r="BK153" s="142">
        <f>ROUND(I153*H153,2)</f>
        <v>0</v>
      </c>
      <c r="BL153" s="18" t="s">
        <v>169</v>
      </c>
      <c r="BM153" s="141" t="s">
        <v>1699</v>
      </c>
    </row>
    <row r="154" spans="2:65" s="1" customFormat="1" ht="11.25">
      <c r="B154" s="34"/>
      <c r="D154" s="143" t="s">
        <v>153</v>
      </c>
      <c r="F154" s="144" t="s">
        <v>1700</v>
      </c>
      <c r="I154" s="145"/>
      <c r="L154" s="34"/>
      <c r="M154" s="146"/>
      <c r="T154" s="55"/>
      <c r="AT154" s="18" t="s">
        <v>153</v>
      </c>
      <c r="AU154" s="18" t="s">
        <v>89</v>
      </c>
    </row>
    <row r="155" spans="2:65" s="13" customFormat="1" ht="11.25">
      <c r="B155" s="159"/>
      <c r="D155" s="147" t="s">
        <v>216</v>
      </c>
      <c r="E155" s="160" t="s">
        <v>3</v>
      </c>
      <c r="F155" s="161" t="s">
        <v>1701</v>
      </c>
      <c r="H155" s="162">
        <v>4.51</v>
      </c>
      <c r="I155" s="163"/>
      <c r="L155" s="159"/>
      <c r="M155" s="164"/>
      <c r="T155" s="165"/>
      <c r="AT155" s="160" t="s">
        <v>216</v>
      </c>
      <c r="AU155" s="160" t="s">
        <v>89</v>
      </c>
      <c r="AV155" s="13" t="s">
        <v>89</v>
      </c>
      <c r="AW155" s="13" t="s">
        <v>40</v>
      </c>
      <c r="AX155" s="13" t="s">
        <v>87</v>
      </c>
      <c r="AY155" s="160" t="s">
        <v>143</v>
      </c>
    </row>
    <row r="156" spans="2:65" s="1" customFormat="1" ht="16.5" customHeight="1">
      <c r="B156" s="129"/>
      <c r="C156" s="130" t="s">
        <v>297</v>
      </c>
      <c r="D156" s="130" t="s">
        <v>146</v>
      </c>
      <c r="E156" s="131" t="s">
        <v>1702</v>
      </c>
      <c r="F156" s="132" t="s">
        <v>1703</v>
      </c>
      <c r="G156" s="133" t="s">
        <v>213</v>
      </c>
      <c r="H156" s="134">
        <v>4.51</v>
      </c>
      <c r="I156" s="135"/>
      <c r="J156" s="136">
        <f>ROUND(I156*H156,2)</f>
        <v>0</v>
      </c>
      <c r="K156" s="132" t="s">
        <v>150</v>
      </c>
      <c r="L156" s="34"/>
      <c r="M156" s="137" t="s">
        <v>3</v>
      </c>
      <c r="N156" s="138" t="s">
        <v>50</v>
      </c>
      <c r="P156" s="139">
        <f>O156*H156</f>
        <v>0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169</v>
      </c>
      <c r="AT156" s="141" t="s">
        <v>146</v>
      </c>
      <c r="AU156" s="141" t="s">
        <v>89</v>
      </c>
      <c r="AY156" s="18" t="s">
        <v>143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8" t="s">
        <v>87</v>
      </c>
      <c r="BK156" s="142">
        <f>ROUND(I156*H156,2)</f>
        <v>0</v>
      </c>
      <c r="BL156" s="18" t="s">
        <v>169</v>
      </c>
      <c r="BM156" s="141" t="s">
        <v>1704</v>
      </c>
    </row>
    <row r="157" spans="2:65" s="1" customFormat="1" ht="11.25">
      <c r="B157" s="34"/>
      <c r="D157" s="143" t="s">
        <v>153</v>
      </c>
      <c r="F157" s="144" t="s">
        <v>1705</v>
      </c>
      <c r="I157" s="145"/>
      <c r="L157" s="34"/>
      <c r="M157" s="146"/>
      <c r="T157" s="55"/>
      <c r="AT157" s="18" t="s">
        <v>153</v>
      </c>
      <c r="AU157" s="18" t="s">
        <v>89</v>
      </c>
    </row>
    <row r="158" spans="2:65" s="1" customFormat="1" ht="16.5" customHeight="1">
      <c r="B158" s="129"/>
      <c r="C158" s="130" t="s">
        <v>303</v>
      </c>
      <c r="D158" s="130" t="s">
        <v>146</v>
      </c>
      <c r="E158" s="131" t="s">
        <v>1706</v>
      </c>
      <c r="F158" s="132" t="s">
        <v>1707</v>
      </c>
      <c r="G158" s="133" t="s">
        <v>261</v>
      </c>
      <c r="H158" s="134">
        <v>0.24099999999999999</v>
      </c>
      <c r="I158" s="135"/>
      <c r="J158" s="136">
        <f>ROUND(I158*H158,2)</f>
        <v>0</v>
      </c>
      <c r="K158" s="132" t="s">
        <v>150</v>
      </c>
      <c r="L158" s="34"/>
      <c r="M158" s="137" t="s">
        <v>3</v>
      </c>
      <c r="N158" s="138" t="s">
        <v>50</v>
      </c>
      <c r="P158" s="139">
        <f>O158*H158</f>
        <v>0</v>
      </c>
      <c r="Q158" s="139">
        <v>1.0606199999999999</v>
      </c>
      <c r="R158" s="139">
        <f>Q158*H158</f>
        <v>0.25560941999999998</v>
      </c>
      <c r="S158" s="139">
        <v>0</v>
      </c>
      <c r="T158" s="140">
        <f>S158*H158</f>
        <v>0</v>
      </c>
      <c r="AR158" s="141" t="s">
        <v>169</v>
      </c>
      <c r="AT158" s="141" t="s">
        <v>146</v>
      </c>
      <c r="AU158" s="141" t="s">
        <v>89</v>
      </c>
      <c r="AY158" s="18" t="s">
        <v>143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8" t="s">
        <v>87</v>
      </c>
      <c r="BK158" s="142">
        <f>ROUND(I158*H158,2)</f>
        <v>0</v>
      </c>
      <c r="BL158" s="18" t="s">
        <v>169</v>
      </c>
      <c r="BM158" s="141" t="s">
        <v>1708</v>
      </c>
    </row>
    <row r="159" spans="2:65" s="1" customFormat="1" ht="11.25">
      <c r="B159" s="34"/>
      <c r="D159" s="143" t="s">
        <v>153</v>
      </c>
      <c r="F159" s="144" t="s">
        <v>1709</v>
      </c>
      <c r="I159" s="145"/>
      <c r="L159" s="34"/>
      <c r="M159" s="146"/>
      <c r="T159" s="55"/>
      <c r="AT159" s="18" t="s">
        <v>153</v>
      </c>
      <c r="AU159" s="18" t="s">
        <v>89</v>
      </c>
    </row>
    <row r="160" spans="2:65" s="12" customFormat="1" ht="11.25">
      <c r="B160" s="153"/>
      <c r="D160" s="147" t="s">
        <v>216</v>
      </c>
      <c r="E160" s="154" t="s">
        <v>3</v>
      </c>
      <c r="F160" s="155" t="s">
        <v>1710</v>
      </c>
      <c r="H160" s="154" t="s">
        <v>3</v>
      </c>
      <c r="I160" s="156"/>
      <c r="L160" s="153"/>
      <c r="M160" s="157"/>
      <c r="T160" s="158"/>
      <c r="AT160" s="154" t="s">
        <v>216</v>
      </c>
      <c r="AU160" s="154" t="s">
        <v>89</v>
      </c>
      <c r="AV160" s="12" t="s">
        <v>87</v>
      </c>
      <c r="AW160" s="12" t="s">
        <v>40</v>
      </c>
      <c r="AX160" s="12" t="s">
        <v>79</v>
      </c>
      <c r="AY160" s="154" t="s">
        <v>143</v>
      </c>
    </row>
    <row r="161" spans="2:65" s="13" customFormat="1" ht="11.25">
      <c r="B161" s="159"/>
      <c r="D161" s="147" t="s">
        <v>216</v>
      </c>
      <c r="E161" s="160" t="s">
        <v>3</v>
      </c>
      <c r="F161" s="161" t="s">
        <v>1711</v>
      </c>
      <c r="H161" s="162">
        <v>0.24099999999999999</v>
      </c>
      <c r="I161" s="163"/>
      <c r="L161" s="159"/>
      <c r="M161" s="164"/>
      <c r="T161" s="165"/>
      <c r="AT161" s="160" t="s">
        <v>216</v>
      </c>
      <c r="AU161" s="160" t="s">
        <v>89</v>
      </c>
      <c r="AV161" s="13" t="s">
        <v>89</v>
      </c>
      <c r="AW161" s="13" t="s">
        <v>40</v>
      </c>
      <c r="AX161" s="13" t="s">
        <v>79</v>
      </c>
      <c r="AY161" s="160" t="s">
        <v>143</v>
      </c>
    </row>
    <row r="162" spans="2:65" s="14" customFormat="1" ht="11.25">
      <c r="B162" s="166"/>
      <c r="D162" s="147" t="s">
        <v>216</v>
      </c>
      <c r="E162" s="167" t="s">
        <v>3</v>
      </c>
      <c r="F162" s="168" t="s">
        <v>219</v>
      </c>
      <c r="H162" s="169">
        <v>0.24099999999999999</v>
      </c>
      <c r="I162" s="170"/>
      <c r="L162" s="166"/>
      <c r="M162" s="171"/>
      <c r="T162" s="172"/>
      <c r="AT162" s="167" t="s">
        <v>216</v>
      </c>
      <c r="AU162" s="167" t="s">
        <v>89</v>
      </c>
      <c r="AV162" s="14" t="s">
        <v>169</v>
      </c>
      <c r="AW162" s="14" t="s">
        <v>40</v>
      </c>
      <c r="AX162" s="14" t="s">
        <v>87</v>
      </c>
      <c r="AY162" s="167" t="s">
        <v>143</v>
      </c>
    </row>
    <row r="163" spans="2:65" s="1" customFormat="1" ht="16.5" customHeight="1">
      <c r="B163" s="129"/>
      <c r="C163" s="130" t="s">
        <v>313</v>
      </c>
      <c r="D163" s="130" t="s">
        <v>146</v>
      </c>
      <c r="E163" s="131" t="s">
        <v>1712</v>
      </c>
      <c r="F163" s="132" t="s">
        <v>1713</v>
      </c>
      <c r="G163" s="133" t="s">
        <v>478</v>
      </c>
      <c r="H163" s="134">
        <v>1</v>
      </c>
      <c r="I163" s="135"/>
      <c r="J163" s="136">
        <f>ROUND(I163*H163,2)</f>
        <v>0</v>
      </c>
      <c r="K163" s="132" t="s">
        <v>3</v>
      </c>
      <c r="L163" s="34"/>
      <c r="M163" s="137" t="s">
        <v>3</v>
      </c>
      <c r="N163" s="138" t="s">
        <v>50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169</v>
      </c>
      <c r="AT163" s="141" t="s">
        <v>146</v>
      </c>
      <c r="AU163" s="141" t="s">
        <v>89</v>
      </c>
      <c r="AY163" s="18" t="s">
        <v>143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8" t="s">
        <v>87</v>
      </c>
      <c r="BK163" s="142">
        <f>ROUND(I163*H163,2)</f>
        <v>0</v>
      </c>
      <c r="BL163" s="18" t="s">
        <v>169</v>
      </c>
      <c r="BM163" s="141" t="s">
        <v>1714</v>
      </c>
    </row>
    <row r="164" spans="2:65" s="1" customFormat="1" ht="19.5">
      <c r="B164" s="34"/>
      <c r="D164" s="147" t="s">
        <v>165</v>
      </c>
      <c r="F164" s="148" t="s">
        <v>1715</v>
      </c>
      <c r="I164" s="145"/>
      <c r="L164" s="34"/>
      <c r="M164" s="146"/>
      <c r="T164" s="55"/>
      <c r="AT164" s="18" t="s">
        <v>165</v>
      </c>
      <c r="AU164" s="18" t="s">
        <v>89</v>
      </c>
    </row>
    <row r="165" spans="2:65" s="11" customFormat="1" ht="22.9" customHeight="1">
      <c r="B165" s="117"/>
      <c r="D165" s="118" t="s">
        <v>78</v>
      </c>
      <c r="E165" s="127" t="s">
        <v>182</v>
      </c>
      <c r="F165" s="127" t="s">
        <v>1494</v>
      </c>
      <c r="I165" s="120"/>
      <c r="J165" s="128">
        <f>BK165</f>
        <v>0</v>
      </c>
      <c r="L165" s="117"/>
      <c r="M165" s="122"/>
      <c r="P165" s="123">
        <f>SUM(P166:P174)</f>
        <v>0</v>
      </c>
      <c r="R165" s="123">
        <f>SUM(R166:R174)</f>
        <v>0</v>
      </c>
      <c r="T165" s="124">
        <f>SUM(T166:T174)</f>
        <v>0</v>
      </c>
      <c r="AR165" s="118" t="s">
        <v>87</v>
      </c>
      <c r="AT165" s="125" t="s">
        <v>78</v>
      </c>
      <c r="AU165" s="125" t="s">
        <v>87</v>
      </c>
      <c r="AY165" s="118" t="s">
        <v>143</v>
      </c>
      <c r="BK165" s="126">
        <f>SUM(BK166:BK174)</f>
        <v>0</v>
      </c>
    </row>
    <row r="166" spans="2:65" s="1" customFormat="1" ht="16.5" customHeight="1">
      <c r="B166" s="129"/>
      <c r="C166" s="130" t="s">
        <v>323</v>
      </c>
      <c r="D166" s="130" t="s">
        <v>146</v>
      </c>
      <c r="E166" s="131" t="s">
        <v>1502</v>
      </c>
      <c r="F166" s="132" t="s">
        <v>1503</v>
      </c>
      <c r="G166" s="133" t="s">
        <v>213</v>
      </c>
      <c r="H166" s="134">
        <v>40.32</v>
      </c>
      <c r="I166" s="135"/>
      <c r="J166" s="136">
        <f>ROUND(I166*H166,2)</f>
        <v>0</v>
      </c>
      <c r="K166" s="132" t="s">
        <v>150</v>
      </c>
      <c r="L166" s="34"/>
      <c r="M166" s="137" t="s">
        <v>3</v>
      </c>
      <c r="N166" s="138" t="s">
        <v>50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169</v>
      </c>
      <c r="AT166" s="141" t="s">
        <v>146</v>
      </c>
      <c r="AU166" s="141" t="s">
        <v>89</v>
      </c>
      <c r="AY166" s="18" t="s">
        <v>143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8" t="s">
        <v>87</v>
      </c>
      <c r="BK166" s="142">
        <f>ROUND(I166*H166,2)</f>
        <v>0</v>
      </c>
      <c r="BL166" s="18" t="s">
        <v>169</v>
      </c>
      <c r="BM166" s="141" t="s">
        <v>1716</v>
      </c>
    </row>
    <row r="167" spans="2:65" s="1" customFormat="1" ht="11.25">
      <c r="B167" s="34"/>
      <c r="D167" s="143" t="s">
        <v>153</v>
      </c>
      <c r="F167" s="144" t="s">
        <v>1505</v>
      </c>
      <c r="I167" s="145"/>
      <c r="L167" s="34"/>
      <c r="M167" s="146"/>
      <c r="T167" s="55"/>
      <c r="AT167" s="18" t="s">
        <v>153</v>
      </c>
      <c r="AU167" s="18" t="s">
        <v>89</v>
      </c>
    </row>
    <row r="168" spans="2:65" s="13" customFormat="1" ht="11.25">
      <c r="B168" s="159"/>
      <c r="D168" s="147" t="s">
        <v>216</v>
      </c>
      <c r="E168" s="160" t="s">
        <v>3</v>
      </c>
      <c r="F168" s="161" t="s">
        <v>1717</v>
      </c>
      <c r="H168" s="162">
        <v>40.32</v>
      </c>
      <c r="I168" s="163"/>
      <c r="L168" s="159"/>
      <c r="M168" s="164"/>
      <c r="T168" s="165"/>
      <c r="AT168" s="160" t="s">
        <v>216</v>
      </c>
      <c r="AU168" s="160" t="s">
        <v>89</v>
      </c>
      <c r="AV168" s="13" t="s">
        <v>89</v>
      </c>
      <c r="AW168" s="13" t="s">
        <v>40</v>
      </c>
      <c r="AX168" s="13" t="s">
        <v>79</v>
      </c>
      <c r="AY168" s="160" t="s">
        <v>143</v>
      </c>
    </row>
    <row r="169" spans="2:65" s="14" customFormat="1" ht="11.25">
      <c r="B169" s="166"/>
      <c r="D169" s="147" t="s">
        <v>216</v>
      </c>
      <c r="E169" s="167" t="s">
        <v>3</v>
      </c>
      <c r="F169" s="168" t="s">
        <v>219</v>
      </c>
      <c r="H169" s="169">
        <v>40.32</v>
      </c>
      <c r="I169" s="170"/>
      <c r="L169" s="166"/>
      <c r="M169" s="171"/>
      <c r="T169" s="172"/>
      <c r="AT169" s="167" t="s">
        <v>216</v>
      </c>
      <c r="AU169" s="167" t="s">
        <v>89</v>
      </c>
      <c r="AV169" s="14" t="s">
        <v>169</v>
      </c>
      <c r="AW169" s="14" t="s">
        <v>40</v>
      </c>
      <c r="AX169" s="14" t="s">
        <v>87</v>
      </c>
      <c r="AY169" s="167" t="s">
        <v>143</v>
      </c>
    </row>
    <row r="170" spans="2:65" s="1" customFormat="1" ht="21.75" customHeight="1">
      <c r="B170" s="129"/>
      <c r="C170" s="130" t="s">
        <v>326</v>
      </c>
      <c r="D170" s="130" t="s">
        <v>146</v>
      </c>
      <c r="E170" s="131" t="s">
        <v>1508</v>
      </c>
      <c r="F170" s="132" t="s">
        <v>1509</v>
      </c>
      <c r="G170" s="133" t="s">
        <v>213</v>
      </c>
      <c r="H170" s="134">
        <v>120.96</v>
      </c>
      <c r="I170" s="135"/>
      <c r="J170" s="136">
        <f>ROUND(I170*H170,2)</f>
        <v>0</v>
      </c>
      <c r="K170" s="132" t="s">
        <v>150</v>
      </c>
      <c r="L170" s="34"/>
      <c r="M170" s="137" t="s">
        <v>3</v>
      </c>
      <c r="N170" s="138" t="s">
        <v>50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169</v>
      </c>
      <c r="AT170" s="141" t="s">
        <v>146</v>
      </c>
      <c r="AU170" s="141" t="s">
        <v>89</v>
      </c>
      <c r="AY170" s="18" t="s">
        <v>143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8" t="s">
        <v>87</v>
      </c>
      <c r="BK170" s="142">
        <f>ROUND(I170*H170,2)</f>
        <v>0</v>
      </c>
      <c r="BL170" s="18" t="s">
        <v>169</v>
      </c>
      <c r="BM170" s="141" t="s">
        <v>1718</v>
      </c>
    </row>
    <row r="171" spans="2:65" s="1" customFormat="1" ht="11.25">
      <c r="B171" s="34"/>
      <c r="D171" s="143" t="s">
        <v>153</v>
      </c>
      <c r="F171" s="144" t="s">
        <v>1511</v>
      </c>
      <c r="I171" s="145"/>
      <c r="L171" s="34"/>
      <c r="M171" s="146"/>
      <c r="T171" s="55"/>
      <c r="AT171" s="18" t="s">
        <v>153</v>
      </c>
      <c r="AU171" s="18" t="s">
        <v>89</v>
      </c>
    </row>
    <row r="172" spans="2:65" s="12" customFormat="1" ht="11.25">
      <c r="B172" s="153"/>
      <c r="D172" s="147" t="s">
        <v>216</v>
      </c>
      <c r="E172" s="154" t="s">
        <v>3</v>
      </c>
      <c r="F172" s="155" t="s">
        <v>1512</v>
      </c>
      <c r="H172" s="154" t="s">
        <v>3</v>
      </c>
      <c r="I172" s="156"/>
      <c r="L172" s="153"/>
      <c r="M172" s="157"/>
      <c r="T172" s="158"/>
      <c r="AT172" s="154" t="s">
        <v>216</v>
      </c>
      <c r="AU172" s="154" t="s">
        <v>89</v>
      </c>
      <c r="AV172" s="12" t="s">
        <v>87</v>
      </c>
      <c r="AW172" s="12" t="s">
        <v>40</v>
      </c>
      <c r="AX172" s="12" t="s">
        <v>79</v>
      </c>
      <c r="AY172" s="154" t="s">
        <v>143</v>
      </c>
    </row>
    <row r="173" spans="2:65" s="13" customFormat="1" ht="11.25">
      <c r="B173" s="159"/>
      <c r="D173" s="147" t="s">
        <v>216</v>
      </c>
      <c r="E173" s="160" t="s">
        <v>3</v>
      </c>
      <c r="F173" s="161" t="s">
        <v>1719</v>
      </c>
      <c r="H173" s="162">
        <v>120.96</v>
      </c>
      <c r="I173" s="163"/>
      <c r="L173" s="159"/>
      <c r="M173" s="164"/>
      <c r="T173" s="165"/>
      <c r="AT173" s="160" t="s">
        <v>216</v>
      </c>
      <c r="AU173" s="160" t="s">
        <v>89</v>
      </c>
      <c r="AV173" s="13" t="s">
        <v>89</v>
      </c>
      <c r="AW173" s="13" t="s">
        <v>40</v>
      </c>
      <c r="AX173" s="13" t="s">
        <v>79</v>
      </c>
      <c r="AY173" s="160" t="s">
        <v>143</v>
      </c>
    </row>
    <row r="174" spans="2:65" s="14" customFormat="1" ht="11.25">
      <c r="B174" s="166"/>
      <c r="D174" s="147" t="s">
        <v>216</v>
      </c>
      <c r="E174" s="167" t="s">
        <v>3</v>
      </c>
      <c r="F174" s="168" t="s">
        <v>219</v>
      </c>
      <c r="H174" s="169">
        <v>120.96</v>
      </c>
      <c r="I174" s="170"/>
      <c r="L174" s="166"/>
      <c r="M174" s="171"/>
      <c r="T174" s="172"/>
      <c r="AT174" s="167" t="s">
        <v>216</v>
      </c>
      <c r="AU174" s="167" t="s">
        <v>89</v>
      </c>
      <c r="AV174" s="14" t="s">
        <v>169</v>
      </c>
      <c r="AW174" s="14" t="s">
        <v>40</v>
      </c>
      <c r="AX174" s="14" t="s">
        <v>87</v>
      </c>
      <c r="AY174" s="167" t="s">
        <v>143</v>
      </c>
    </row>
    <row r="175" spans="2:65" s="11" customFormat="1" ht="22.9" customHeight="1">
      <c r="B175" s="117"/>
      <c r="D175" s="118" t="s">
        <v>78</v>
      </c>
      <c r="E175" s="127" t="s">
        <v>266</v>
      </c>
      <c r="F175" s="127" t="s">
        <v>312</v>
      </c>
      <c r="I175" s="120"/>
      <c r="J175" s="128">
        <f>BK175</f>
        <v>0</v>
      </c>
      <c r="L175" s="117"/>
      <c r="M175" s="122"/>
      <c r="P175" s="123">
        <f>SUM(P176:P227)</f>
        <v>0</v>
      </c>
      <c r="R175" s="123">
        <f>SUM(R176:R227)</f>
        <v>11.00533078</v>
      </c>
      <c r="T175" s="124">
        <f>SUM(T176:T227)</f>
        <v>0.12821760000000001</v>
      </c>
      <c r="AR175" s="118" t="s">
        <v>87</v>
      </c>
      <c r="AT175" s="125" t="s">
        <v>78</v>
      </c>
      <c r="AU175" s="125" t="s">
        <v>87</v>
      </c>
      <c r="AY175" s="118" t="s">
        <v>143</v>
      </c>
      <c r="BK175" s="126">
        <f>SUM(BK176:BK227)</f>
        <v>0</v>
      </c>
    </row>
    <row r="176" spans="2:65" s="1" customFormat="1" ht="24.2" customHeight="1">
      <c r="B176" s="129"/>
      <c r="C176" s="130" t="s">
        <v>333</v>
      </c>
      <c r="D176" s="130" t="s">
        <v>146</v>
      </c>
      <c r="E176" s="131" t="s">
        <v>1514</v>
      </c>
      <c r="F176" s="132" t="s">
        <v>1515</v>
      </c>
      <c r="G176" s="133" t="s">
        <v>213</v>
      </c>
      <c r="H176" s="134">
        <v>40.32</v>
      </c>
      <c r="I176" s="135"/>
      <c r="J176" s="136">
        <f>ROUND(I176*H176,2)</f>
        <v>0</v>
      </c>
      <c r="K176" s="132" t="s">
        <v>150</v>
      </c>
      <c r="L176" s="34"/>
      <c r="M176" s="137" t="s">
        <v>3</v>
      </c>
      <c r="N176" s="138" t="s">
        <v>50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169</v>
      </c>
      <c r="AT176" s="141" t="s">
        <v>146</v>
      </c>
      <c r="AU176" s="141" t="s">
        <v>89</v>
      </c>
      <c r="AY176" s="18" t="s">
        <v>143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8" t="s">
        <v>87</v>
      </c>
      <c r="BK176" s="142">
        <f>ROUND(I176*H176,2)</f>
        <v>0</v>
      </c>
      <c r="BL176" s="18" t="s">
        <v>169</v>
      </c>
      <c r="BM176" s="141" t="s">
        <v>1720</v>
      </c>
    </row>
    <row r="177" spans="2:65" s="1" customFormat="1" ht="11.25">
      <c r="B177" s="34"/>
      <c r="D177" s="143" t="s">
        <v>153</v>
      </c>
      <c r="F177" s="144" t="s">
        <v>1517</v>
      </c>
      <c r="I177" s="145"/>
      <c r="L177" s="34"/>
      <c r="M177" s="146"/>
      <c r="T177" s="55"/>
      <c r="AT177" s="18" t="s">
        <v>153</v>
      </c>
      <c r="AU177" s="18" t="s">
        <v>89</v>
      </c>
    </row>
    <row r="178" spans="2:65" s="12" customFormat="1" ht="11.25">
      <c r="B178" s="153"/>
      <c r="D178" s="147" t="s">
        <v>216</v>
      </c>
      <c r="E178" s="154" t="s">
        <v>3</v>
      </c>
      <c r="F178" s="155" t="s">
        <v>1721</v>
      </c>
      <c r="H178" s="154" t="s">
        <v>3</v>
      </c>
      <c r="I178" s="156"/>
      <c r="L178" s="153"/>
      <c r="M178" s="157"/>
      <c r="T178" s="158"/>
      <c r="AT178" s="154" t="s">
        <v>216</v>
      </c>
      <c r="AU178" s="154" t="s">
        <v>89</v>
      </c>
      <c r="AV178" s="12" t="s">
        <v>87</v>
      </c>
      <c r="AW178" s="12" t="s">
        <v>40</v>
      </c>
      <c r="AX178" s="12" t="s">
        <v>79</v>
      </c>
      <c r="AY178" s="154" t="s">
        <v>143</v>
      </c>
    </row>
    <row r="179" spans="2:65" s="13" customFormat="1" ht="11.25">
      <c r="B179" s="159"/>
      <c r="D179" s="147" t="s">
        <v>216</v>
      </c>
      <c r="E179" s="160" t="s">
        <v>3</v>
      </c>
      <c r="F179" s="161" t="s">
        <v>1717</v>
      </c>
      <c r="H179" s="162">
        <v>40.32</v>
      </c>
      <c r="I179" s="163"/>
      <c r="L179" s="159"/>
      <c r="M179" s="164"/>
      <c r="T179" s="165"/>
      <c r="AT179" s="160" t="s">
        <v>216</v>
      </c>
      <c r="AU179" s="160" t="s">
        <v>89</v>
      </c>
      <c r="AV179" s="13" t="s">
        <v>89</v>
      </c>
      <c r="AW179" s="13" t="s">
        <v>40</v>
      </c>
      <c r="AX179" s="13" t="s">
        <v>79</v>
      </c>
      <c r="AY179" s="160" t="s">
        <v>143</v>
      </c>
    </row>
    <row r="180" spans="2:65" s="14" customFormat="1" ht="11.25">
      <c r="B180" s="166"/>
      <c r="D180" s="147" t="s">
        <v>216</v>
      </c>
      <c r="E180" s="167" t="s">
        <v>3</v>
      </c>
      <c r="F180" s="168" t="s">
        <v>219</v>
      </c>
      <c r="H180" s="169">
        <v>40.32</v>
      </c>
      <c r="I180" s="170"/>
      <c r="L180" s="166"/>
      <c r="M180" s="171"/>
      <c r="T180" s="172"/>
      <c r="AT180" s="167" t="s">
        <v>216</v>
      </c>
      <c r="AU180" s="167" t="s">
        <v>89</v>
      </c>
      <c r="AV180" s="14" t="s">
        <v>169</v>
      </c>
      <c r="AW180" s="14" t="s">
        <v>40</v>
      </c>
      <c r="AX180" s="14" t="s">
        <v>87</v>
      </c>
      <c r="AY180" s="167" t="s">
        <v>143</v>
      </c>
    </row>
    <row r="181" spans="2:65" s="1" customFormat="1" ht="24.2" customHeight="1">
      <c r="B181" s="129"/>
      <c r="C181" s="130" t="s">
        <v>338</v>
      </c>
      <c r="D181" s="130" t="s">
        <v>146</v>
      </c>
      <c r="E181" s="131" t="s">
        <v>1520</v>
      </c>
      <c r="F181" s="132" t="s">
        <v>1521</v>
      </c>
      <c r="G181" s="133" t="s">
        <v>213</v>
      </c>
      <c r="H181" s="134">
        <v>806.4</v>
      </c>
      <c r="I181" s="135"/>
      <c r="J181" s="136">
        <f>ROUND(I181*H181,2)</f>
        <v>0</v>
      </c>
      <c r="K181" s="132" t="s">
        <v>150</v>
      </c>
      <c r="L181" s="34"/>
      <c r="M181" s="137" t="s">
        <v>3</v>
      </c>
      <c r="N181" s="138" t="s">
        <v>50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169</v>
      </c>
      <c r="AT181" s="141" t="s">
        <v>146</v>
      </c>
      <c r="AU181" s="141" t="s">
        <v>89</v>
      </c>
      <c r="AY181" s="18" t="s">
        <v>143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8" t="s">
        <v>87</v>
      </c>
      <c r="BK181" s="142">
        <f>ROUND(I181*H181,2)</f>
        <v>0</v>
      </c>
      <c r="BL181" s="18" t="s">
        <v>169</v>
      </c>
      <c r="BM181" s="141" t="s">
        <v>1722</v>
      </c>
    </row>
    <row r="182" spans="2:65" s="1" customFormat="1" ht="11.25">
      <c r="B182" s="34"/>
      <c r="D182" s="143" t="s">
        <v>153</v>
      </c>
      <c r="F182" s="144" t="s">
        <v>1523</v>
      </c>
      <c r="I182" s="145"/>
      <c r="L182" s="34"/>
      <c r="M182" s="146"/>
      <c r="T182" s="55"/>
      <c r="AT182" s="18" t="s">
        <v>153</v>
      </c>
      <c r="AU182" s="18" t="s">
        <v>89</v>
      </c>
    </row>
    <row r="183" spans="2:65" s="12" customFormat="1" ht="11.25">
      <c r="B183" s="153"/>
      <c r="D183" s="147" t="s">
        <v>216</v>
      </c>
      <c r="E183" s="154" t="s">
        <v>3</v>
      </c>
      <c r="F183" s="155" t="s">
        <v>1524</v>
      </c>
      <c r="H183" s="154" t="s">
        <v>3</v>
      </c>
      <c r="I183" s="156"/>
      <c r="L183" s="153"/>
      <c r="M183" s="157"/>
      <c r="T183" s="158"/>
      <c r="AT183" s="154" t="s">
        <v>216</v>
      </c>
      <c r="AU183" s="154" t="s">
        <v>89</v>
      </c>
      <c r="AV183" s="12" t="s">
        <v>87</v>
      </c>
      <c r="AW183" s="12" t="s">
        <v>40</v>
      </c>
      <c r="AX183" s="12" t="s">
        <v>79</v>
      </c>
      <c r="AY183" s="154" t="s">
        <v>143</v>
      </c>
    </row>
    <row r="184" spans="2:65" s="12" customFormat="1" ht="11.25">
      <c r="B184" s="153"/>
      <c r="D184" s="147" t="s">
        <v>216</v>
      </c>
      <c r="E184" s="154" t="s">
        <v>3</v>
      </c>
      <c r="F184" s="155" t="s">
        <v>1721</v>
      </c>
      <c r="H184" s="154" t="s">
        <v>3</v>
      </c>
      <c r="I184" s="156"/>
      <c r="L184" s="153"/>
      <c r="M184" s="157"/>
      <c r="T184" s="158"/>
      <c r="AT184" s="154" t="s">
        <v>216</v>
      </c>
      <c r="AU184" s="154" t="s">
        <v>89</v>
      </c>
      <c r="AV184" s="12" t="s">
        <v>87</v>
      </c>
      <c r="AW184" s="12" t="s">
        <v>40</v>
      </c>
      <c r="AX184" s="12" t="s">
        <v>79</v>
      </c>
      <c r="AY184" s="154" t="s">
        <v>143</v>
      </c>
    </row>
    <row r="185" spans="2:65" s="13" customFormat="1" ht="11.25">
      <c r="B185" s="159"/>
      <c r="D185" s="147" t="s">
        <v>216</v>
      </c>
      <c r="E185" s="160" t="s">
        <v>3</v>
      </c>
      <c r="F185" s="161" t="s">
        <v>1723</v>
      </c>
      <c r="H185" s="162">
        <v>806.4</v>
      </c>
      <c r="I185" s="163"/>
      <c r="L185" s="159"/>
      <c r="M185" s="164"/>
      <c r="T185" s="165"/>
      <c r="AT185" s="160" t="s">
        <v>216</v>
      </c>
      <c r="AU185" s="160" t="s">
        <v>89</v>
      </c>
      <c r="AV185" s="13" t="s">
        <v>89</v>
      </c>
      <c r="AW185" s="13" t="s">
        <v>40</v>
      </c>
      <c r="AX185" s="13" t="s">
        <v>79</v>
      </c>
      <c r="AY185" s="160" t="s">
        <v>143</v>
      </c>
    </row>
    <row r="186" spans="2:65" s="14" customFormat="1" ht="11.25">
      <c r="B186" s="166"/>
      <c r="D186" s="147" t="s">
        <v>216</v>
      </c>
      <c r="E186" s="167" t="s">
        <v>3</v>
      </c>
      <c r="F186" s="168" t="s">
        <v>219</v>
      </c>
      <c r="H186" s="169">
        <v>806.4</v>
      </c>
      <c r="I186" s="170"/>
      <c r="L186" s="166"/>
      <c r="M186" s="171"/>
      <c r="T186" s="172"/>
      <c r="AT186" s="167" t="s">
        <v>216</v>
      </c>
      <c r="AU186" s="167" t="s">
        <v>89</v>
      </c>
      <c r="AV186" s="14" t="s">
        <v>169</v>
      </c>
      <c r="AW186" s="14" t="s">
        <v>40</v>
      </c>
      <c r="AX186" s="14" t="s">
        <v>87</v>
      </c>
      <c r="AY186" s="167" t="s">
        <v>143</v>
      </c>
    </row>
    <row r="187" spans="2:65" s="1" customFormat="1" ht="24.2" customHeight="1">
      <c r="B187" s="129"/>
      <c r="C187" s="130" t="s">
        <v>8</v>
      </c>
      <c r="D187" s="130" t="s">
        <v>146</v>
      </c>
      <c r="E187" s="131" t="s">
        <v>1526</v>
      </c>
      <c r="F187" s="132" t="s">
        <v>1527</v>
      </c>
      <c r="G187" s="133" t="s">
        <v>213</v>
      </c>
      <c r="H187" s="134">
        <v>40.32</v>
      </c>
      <c r="I187" s="135"/>
      <c r="J187" s="136">
        <f>ROUND(I187*H187,2)</f>
        <v>0</v>
      </c>
      <c r="K187" s="132" t="s">
        <v>150</v>
      </c>
      <c r="L187" s="34"/>
      <c r="M187" s="137" t="s">
        <v>3</v>
      </c>
      <c r="N187" s="138" t="s">
        <v>50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169</v>
      </c>
      <c r="AT187" s="141" t="s">
        <v>146</v>
      </c>
      <c r="AU187" s="141" t="s">
        <v>89</v>
      </c>
      <c r="AY187" s="18" t="s">
        <v>143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8" t="s">
        <v>87</v>
      </c>
      <c r="BK187" s="142">
        <f>ROUND(I187*H187,2)</f>
        <v>0</v>
      </c>
      <c r="BL187" s="18" t="s">
        <v>169</v>
      </c>
      <c r="BM187" s="141" t="s">
        <v>1724</v>
      </c>
    </row>
    <row r="188" spans="2:65" s="1" customFormat="1" ht="11.25">
      <c r="B188" s="34"/>
      <c r="D188" s="143" t="s">
        <v>153</v>
      </c>
      <c r="F188" s="144" t="s">
        <v>1529</v>
      </c>
      <c r="I188" s="145"/>
      <c r="L188" s="34"/>
      <c r="M188" s="146"/>
      <c r="T188" s="55"/>
      <c r="AT188" s="18" t="s">
        <v>153</v>
      </c>
      <c r="AU188" s="18" t="s">
        <v>89</v>
      </c>
    </row>
    <row r="189" spans="2:65" s="1" customFormat="1" ht="24.2" customHeight="1">
      <c r="B189" s="129"/>
      <c r="C189" s="130" t="s">
        <v>453</v>
      </c>
      <c r="D189" s="130" t="s">
        <v>146</v>
      </c>
      <c r="E189" s="131" t="s">
        <v>1530</v>
      </c>
      <c r="F189" s="132" t="s">
        <v>1531</v>
      </c>
      <c r="G189" s="133" t="s">
        <v>213</v>
      </c>
      <c r="H189" s="134">
        <v>12.096</v>
      </c>
      <c r="I189" s="135"/>
      <c r="J189" s="136">
        <f>ROUND(I189*H189,2)</f>
        <v>0</v>
      </c>
      <c r="K189" s="132" t="s">
        <v>150</v>
      </c>
      <c r="L189" s="34"/>
      <c r="M189" s="137" t="s">
        <v>3</v>
      </c>
      <c r="N189" s="138" t="s">
        <v>50</v>
      </c>
      <c r="P189" s="139">
        <f>O189*H189</f>
        <v>0</v>
      </c>
      <c r="Q189" s="139">
        <v>0</v>
      </c>
      <c r="R189" s="139">
        <f>Q189*H189</f>
        <v>0</v>
      </c>
      <c r="S189" s="139">
        <v>1.06E-2</v>
      </c>
      <c r="T189" s="140">
        <f>S189*H189</f>
        <v>0.12821760000000001</v>
      </c>
      <c r="AR189" s="141" t="s">
        <v>169</v>
      </c>
      <c r="AT189" s="141" t="s">
        <v>146</v>
      </c>
      <c r="AU189" s="141" t="s">
        <v>89</v>
      </c>
      <c r="AY189" s="18" t="s">
        <v>143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8" t="s">
        <v>87</v>
      </c>
      <c r="BK189" s="142">
        <f>ROUND(I189*H189,2)</f>
        <v>0</v>
      </c>
      <c r="BL189" s="18" t="s">
        <v>169</v>
      </c>
      <c r="BM189" s="141" t="s">
        <v>1725</v>
      </c>
    </row>
    <row r="190" spans="2:65" s="1" customFormat="1" ht="11.25">
      <c r="B190" s="34"/>
      <c r="D190" s="143" t="s">
        <v>153</v>
      </c>
      <c r="F190" s="144" t="s">
        <v>1533</v>
      </c>
      <c r="I190" s="145"/>
      <c r="L190" s="34"/>
      <c r="M190" s="146"/>
      <c r="T190" s="55"/>
      <c r="AT190" s="18" t="s">
        <v>153</v>
      </c>
      <c r="AU190" s="18" t="s">
        <v>89</v>
      </c>
    </row>
    <row r="191" spans="2:65" s="12" customFormat="1" ht="11.25">
      <c r="B191" s="153"/>
      <c r="D191" s="147" t="s">
        <v>216</v>
      </c>
      <c r="E191" s="154" t="s">
        <v>3</v>
      </c>
      <c r="F191" s="155" t="s">
        <v>1534</v>
      </c>
      <c r="H191" s="154" t="s">
        <v>3</v>
      </c>
      <c r="I191" s="156"/>
      <c r="L191" s="153"/>
      <c r="M191" s="157"/>
      <c r="T191" s="158"/>
      <c r="AT191" s="154" t="s">
        <v>216</v>
      </c>
      <c r="AU191" s="154" t="s">
        <v>89</v>
      </c>
      <c r="AV191" s="12" t="s">
        <v>87</v>
      </c>
      <c r="AW191" s="12" t="s">
        <v>40</v>
      </c>
      <c r="AX191" s="12" t="s">
        <v>79</v>
      </c>
      <c r="AY191" s="154" t="s">
        <v>143</v>
      </c>
    </row>
    <row r="192" spans="2:65" s="13" customFormat="1" ht="11.25">
      <c r="B192" s="159"/>
      <c r="D192" s="147" t="s">
        <v>216</v>
      </c>
      <c r="E192" s="160" t="s">
        <v>3</v>
      </c>
      <c r="F192" s="161" t="s">
        <v>1726</v>
      </c>
      <c r="H192" s="162">
        <v>12.096</v>
      </c>
      <c r="I192" s="163"/>
      <c r="L192" s="159"/>
      <c r="M192" s="164"/>
      <c r="T192" s="165"/>
      <c r="AT192" s="160" t="s">
        <v>216</v>
      </c>
      <c r="AU192" s="160" t="s">
        <v>89</v>
      </c>
      <c r="AV192" s="13" t="s">
        <v>89</v>
      </c>
      <c r="AW192" s="13" t="s">
        <v>40</v>
      </c>
      <c r="AX192" s="13" t="s">
        <v>79</v>
      </c>
      <c r="AY192" s="160" t="s">
        <v>143</v>
      </c>
    </row>
    <row r="193" spans="2:65" s="14" customFormat="1" ht="11.25">
      <c r="B193" s="166"/>
      <c r="D193" s="147" t="s">
        <v>216</v>
      </c>
      <c r="E193" s="167" t="s">
        <v>3</v>
      </c>
      <c r="F193" s="168" t="s">
        <v>219</v>
      </c>
      <c r="H193" s="169">
        <v>12.096</v>
      </c>
      <c r="I193" s="170"/>
      <c r="L193" s="166"/>
      <c r="M193" s="171"/>
      <c r="T193" s="172"/>
      <c r="AT193" s="167" t="s">
        <v>216</v>
      </c>
      <c r="AU193" s="167" t="s">
        <v>89</v>
      </c>
      <c r="AV193" s="14" t="s">
        <v>169</v>
      </c>
      <c r="AW193" s="14" t="s">
        <v>40</v>
      </c>
      <c r="AX193" s="14" t="s">
        <v>87</v>
      </c>
      <c r="AY193" s="167" t="s">
        <v>143</v>
      </c>
    </row>
    <row r="194" spans="2:65" s="1" customFormat="1" ht="24.2" customHeight="1">
      <c r="B194" s="129"/>
      <c r="C194" s="130" t="s">
        <v>458</v>
      </c>
      <c r="D194" s="130" t="s">
        <v>146</v>
      </c>
      <c r="E194" s="131" t="s">
        <v>1536</v>
      </c>
      <c r="F194" s="132" t="s">
        <v>1537</v>
      </c>
      <c r="G194" s="133" t="s">
        <v>213</v>
      </c>
      <c r="H194" s="134">
        <v>12.096</v>
      </c>
      <c r="I194" s="135"/>
      <c r="J194" s="136">
        <f>ROUND(I194*H194,2)</f>
        <v>0</v>
      </c>
      <c r="K194" s="132" t="s">
        <v>150</v>
      </c>
      <c r="L194" s="34"/>
      <c r="M194" s="137" t="s">
        <v>3</v>
      </c>
      <c r="N194" s="138" t="s">
        <v>50</v>
      </c>
      <c r="P194" s="139">
        <f>O194*H194</f>
        <v>0</v>
      </c>
      <c r="Q194" s="139">
        <v>8.5500000000000003E-3</v>
      </c>
      <c r="R194" s="139">
        <f>Q194*H194</f>
        <v>0.10342080000000001</v>
      </c>
      <c r="S194" s="139">
        <v>0</v>
      </c>
      <c r="T194" s="140">
        <f>S194*H194</f>
        <v>0</v>
      </c>
      <c r="AR194" s="141" t="s">
        <v>169</v>
      </c>
      <c r="AT194" s="141" t="s">
        <v>146</v>
      </c>
      <c r="AU194" s="141" t="s">
        <v>89</v>
      </c>
      <c r="AY194" s="18" t="s">
        <v>143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8" t="s">
        <v>87</v>
      </c>
      <c r="BK194" s="142">
        <f>ROUND(I194*H194,2)</f>
        <v>0</v>
      </c>
      <c r="BL194" s="18" t="s">
        <v>169</v>
      </c>
      <c r="BM194" s="141" t="s">
        <v>1727</v>
      </c>
    </row>
    <row r="195" spans="2:65" s="1" customFormat="1" ht="11.25">
      <c r="B195" s="34"/>
      <c r="D195" s="143" t="s">
        <v>153</v>
      </c>
      <c r="F195" s="144" t="s">
        <v>1539</v>
      </c>
      <c r="I195" s="145"/>
      <c r="L195" s="34"/>
      <c r="M195" s="146"/>
      <c r="T195" s="55"/>
      <c r="AT195" s="18" t="s">
        <v>153</v>
      </c>
      <c r="AU195" s="18" t="s">
        <v>89</v>
      </c>
    </row>
    <row r="196" spans="2:65" s="12" customFormat="1" ht="11.25">
      <c r="B196" s="153"/>
      <c r="D196" s="147" t="s">
        <v>216</v>
      </c>
      <c r="E196" s="154" t="s">
        <v>3</v>
      </c>
      <c r="F196" s="155" t="s">
        <v>1728</v>
      </c>
      <c r="H196" s="154" t="s">
        <v>3</v>
      </c>
      <c r="I196" s="156"/>
      <c r="L196" s="153"/>
      <c r="M196" s="157"/>
      <c r="T196" s="158"/>
      <c r="AT196" s="154" t="s">
        <v>216</v>
      </c>
      <c r="AU196" s="154" t="s">
        <v>89</v>
      </c>
      <c r="AV196" s="12" t="s">
        <v>87</v>
      </c>
      <c r="AW196" s="12" t="s">
        <v>40</v>
      </c>
      <c r="AX196" s="12" t="s">
        <v>79</v>
      </c>
      <c r="AY196" s="154" t="s">
        <v>143</v>
      </c>
    </row>
    <row r="197" spans="2:65" s="13" customFormat="1" ht="11.25">
      <c r="B197" s="159"/>
      <c r="D197" s="147" t="s">
        <v>216</v>
      </c>
      <c r="E197" s="160" t="s">
        <v>3</v>
      </c>
      <c r="F197" s="161" t="s">
        <v>1726</v>
      </c>
      <c r="H197" s="162">
        <v>12.096</v>
      </c>
      <c r="I197" s="163"/>
      <c r="L197" s="159"/>
      <c r="M197" s="164"/>
      <c r="T197" s="165"/>
      <c r="AT197" s="160" t="s">
        <v>216</v>
      </c>
      <c r="AU197" s="160" t="s">
        <v>89</v>
      </c>
      <c r="AV197" s="13" t="s">
        <v>89</v>
      </c>
      <c r="AW197" s="13" t="s">
        <v>40</v>
      </c>
      <c r="AX197" s="13" t="s">
        <v>79</v>
      </c>
      <c r="AY197" s="160" t="s">
        <v>143</v>
      </c>
    </row>
    <row r="198" spans="2:65" s="14" customFormat="1" ht="11.25">
      <c r="B198" s="166"/>
      <c r="D198" s="147" t="s">
        <v>216</v>
      </c>
      <c r="E198" s="167" t="s">
        <v>3</v>
      </c>
      <c r="F198" s="168" t="s">
        <v>219</v>
      </c>
      <c r="H198" s="169">
        <v>12.096</v>
      </c>
      <c r="I198" s="170"/>
      <c r="L198" s="166"/>
      <c r="M198" s="171"/>
      <c r="T198" s="172"/>
      <c r="AT198" s="167" t="s">
        <v>216</v>
      </c>
      <c r="AU198" s="167" t="s">
        <v>89</v>
      </c>
      <c r="AV198" s="14" t="s">
        <v>169</v>
      </c>
      <c r="AW198" s="14" t="s">
        <v>40</v>
      </c>
      <c r="AX198" s="14" t="s">
        <v>87</v>
      </c>
      <c r="AY198" s="167" t="s">
        <v>143</v>
      </c>
    </row>
    <row r="199" spans="2:65" s="1" customFormat="1" ht="21.75" customHeight="1">
      <c r="B199" s="129"/>
      <c r="C199" s="130" t="s">
        <v>465</v>
      </c>
      <c r="D199" s="130" t="s">
        <v>146</v>
      </c>
      <c r="E199" s="131" t="s">
        <v>1564</v>
      </c>
      <c r="F199" s="132" t="s">
        <v>1565</v>
      </c>
      <c r="G199" s="133" t="s">
        <v>196</v>
      </c>
      <c r="H199" s="134">
        <v>2.419</v>
      </c>
      <c r="I199" s="135"/>
      <c r="J199" s="136">
        <f>ROUND(I199*H199,2)</f>
        <v>0</v>
      </c>
      <c r="K199" s="132" t="s">
        <v>150</v>
      </c>
      <c r="L199" s="34"/>
      <c r="M199" s="137" t="s">
        <v>3</v>
      </c>
      <c r="N199" s="138" t="s">
        <v>50</v>
      </c>
      <c r="P199" s="139">
        <f>O199*H199</f>
        <v>0</v>
      </c>
      <c r="Q199" s="139">
        <v>0.48818</v>
      </c>
      <c r="R199" s="139">
        <f>Q199*H199</f>
        <v>1.18090742</v>
      </c>
      <c r="S199" s="139">
        <v>0</v>
      </c>
      <c r="T199" s="140">
        <f>S199*H199</f>
        <v>0</v>
      </c>
      <c r="AR199" s="141" t="s">
        <v>169</v>
      </c>
      <c r="AT199" s="141" t="s">
        <v>146</v>
      </c>
      <c r="AU199" s="141" t="s">
        <v>89</v>
      </c>
      <c r="AY199" s="18" t="s">
        <v>143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8" t="s">
        <v>87</v>
      </c>
      <c r="BK199" s="142">
        <f>ROUND(I199*H199,2)</f>
        <v>0</v>
      </c>
      <c r="BL199" s="18" t="s">
        <v>169</v>
      </c>
      <c r="BM199" s="141" t="s">
        <v>1729</v>
      </c>
    </row>
    <row r="200" spans="2:65" s="1" customFormat="1" ht="11.25">
      <c r="B200" s="34"/>
      <c r="D200" s="143" t="s">
        <v>153</v>
      </c>
      <c r="F200" s="144" t="s">
        <v>1567</v>
      </c>
      <c r="I200" s="145"/>
      <c r="L200" s="34"/>
      <c r="M200" s="146"/>
      <c r="T200" s="55"/>
      <c r="AT200" s="18" t="s">
        <v>153</v>
      </c>
      <c r="AU200" s="18" t="s">
        <v>89</v>
      </c>
    </row>
    <row r="201" spans="2:65" s="12" customFormat="1" ht="11.25">
      <c r="B201" s="153"/>
      <c r="D201" s="147" t="s">
        <v>216</v>
      </c>
      <c r="E201" s="154" t="s">
        <v>3</v>
      </c>
      <c r="F201" s="155" t="s">
        <v>1730</v>
      </c>
      <c r="H201" s="154" t="s">
        <v>3</v>
      </c>
      <c r="I201" s="156"/>
      <c r="L201" s="153"/>
      <c r="M201" s="157"/>
      <c r="T201" s="158"/>
      <c r="AT201" s="154" t="s">
        <v>216</v>
      </c>
      <c r="AU201" s="154" t="s">
        <v>89</v>
      </c>
      <c r="AV201" s="12" t="s">
        <v>87</v>
      </c>
      <c r="AW201" s="12" t="s">
        <v>40</v>
      </c>
      <c r="AX201" s="12" t="s">
        <v>79</v>
      </c>
      <c r="AY201" s="154" t="s">
        <v>143</v>
      </c>
    </row>
    <row r="202" spans="2:65" s="13" customFormat="1" ht="11.25">
      <c r="B202" s="159"/>
      <c r="D202" s="147" t="s">
        <v>216</v>
      </c>
      <c r="E202" s="160" t="s">
        <v>3</v>
      </c>
      <c r="F202" s="161" t="s">
        <v>1731</v>
      </c>
      <c r="H202" s="162">
        <v>2.419</v>
      </c>
      <c r="I202" s="163"/>
      <c r="L202" s="159"/>
      <c r="M202" s="164"/>
      <c r="T202" s="165"/>
      <c r="AT202" s="160" t="s">
        <v>216</v>
      </c>
      <c r="AU202" s="160" t="s">
        <v>89</v>
      </c>
      <c r="AV202" s="13" t="s">
        <v>89</v>
      </c>
      <c r="AW202" s="13" t="s">
        <v>40</v>
      </c>
      <c r="AX202" s="13" t="s">
        <v>79</v>
      </c>
      <c r="AY202" s="160" t="s">
        <v>143</v>
      </c>
    </row>
    <row r="203" spans="2:65" s="14" customFormat="1" ht="11.25">
      <c r="B203" s="166"/>
      <c r="D203" s="147" t="s">
        <v>216</v>
      </c>
      <c r="E203" s="167" t="s">
        <v>3</v>
      </c>
      <c r="F203" s="168" t="s">
        <v>219</v>
      </c>
      <c r="H203" s="169">
        <v>2.419</v>
      </c>
      <c r="I203" s="170"/>
      <c r="L203" s="166"/>
      <c r="M203" s="171"/>
      <c r="T203" s="172"/>
      <c r="AT203" s="167" t="s">
        <v>216</v>
      </c>
      <c r="AU203" s="167" t="s">
        <v>89</v>
      </c>
      <c r="AV203" s="14" t="s">
        <v>169</v>
      </c>
      <c r="AW203" s="14" t="s">
        <v>40</v>
      </c>
      <c r="AX203" s="14" t="s">
        <v>87</v>
      </c>
      <c r="AY203" s="167" t="s">
        <v>143</v>
      </c>
    </row>
    <row r="204" spans="2:65" s="1" customFormat="1" ht="16.5" customHeight="1">
      <c r="B204" s="129"/>
      <c r="C204" s="173" t="s">
        <v>470</v>
      </c>
      <c r="D204" s="173" t="s">
        <v>304</v>
      </c>
      <c r="E204" s="174" t="s">
        <v>1572</v>
      </c>
      <c r="F204" s="175" t="s">
        <v>1573</v>
      </c>
      <c r="G204" s="176" t="s">
        <v>261</v>
      </c>
      <c r="H204" s="177">
        <v>9.3049999999999997</v>
      </c>
      <c r="I204" s="178"/>
      <c r="J204" s="179">
        <f>ROUND(I204*H204,2)</f>
        <v>0</v>
      </c>
      <c r="K204" s="175" t="s">
        <v>150</v>
      </c>
      <c r="L204" s="180"/>
      <c r="M204" s="181" t="s">
        <v>3</v>
      </c>
      <c r="N204" s="182" t="s">
        <v>50</v>
      </c>
      <c r="P204" s="139">
        <f>O204*H204</f>
        <v>0</v>
      </c>
      <c r="Q204" s="139">
        <v>1</v>
      </c>
      <c r="R204" s="139">
        <f>Q204*H204</f>
        <v>9.3049999999999997</v>
      </c>
      <c r="S204" s="139">
        <v>0</v>
      </c>
      <c r="T204" s="140">
        <f>S204*H204</f>
        <v>0</v>
      </c>
      <c r="AR204" s="141" t="s">
        <v>258</v>
      </c>
      <c r="AT204" s="141" t="s">
        <v>304</v>
      </c>
      <c r="AU204" s="141" t="s">
        <v>89</v>
      </c>
      <c r="AY204" s="18" t="s">
        <v>143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8" t="s">
        <v>87</v>
      </c>
      <c r="BK204" s="142">
        <f>ROUND(I204*H204,2)</f>
        <v>0</v>
      </c>
      <c r="BL204" s="18" t="s">
        <v>169</v>
      </c>
      <c r="BM204" s="141" t="s">
        <v>1732</v>
      </c>
    </row>
    <row r="205" spans="2:65" s="12" customFormat="1" ht="11.25">
      <c r="B205" s="153"/>
      <c r="D205" s="147" t="s">
        <v>216</v>
      </c>
      <c r="E205" s="154" t="s">
        <v>3</v>
      </c>
      <c r="F205" s="155" t="s">
        <v>1575</v>
      </c>
      <c r="H205" s="154" t="s">
        <v>3</v>
      </c>
      <c r="I205" s="156"/>
      <c r="L205" s="153"/>
      <c r="M205" s="157"/>
      <c r="T205" s="158"/>
      <c r="AT205" s="154" t="s">
        <v>216</v>
      </c>
      <c r="AU205" s="154" t="s">
        <v>89</v>
      </c>
      <c r="AV205" s="12" t="s">
        <v>87</v>
      </c>
      <c r="AW205" s="12" t="s">
        <v>40</v>
      </c>
      <c r="AX205" s="12" t="s">
        <v>79</v>
      </c>
      <c r="AY205" s="154" t="s">
        <v>143</v>
      </c>
    </row>
    <row r="206" spans="2:65" s="12" customFormat="1" ht="11.25">
      <c r="B206" s="153"/>
      <c r="D206" s="147" t="s">
        <v>216</v>
      </c>
      <c r="E206" s="154" t="s">
        <v>3</v>
      </c>
      <c r="F206" s="155" t="s">
        <v>1728</v>
      </c>
      <c r="H206" s="154" t="s">
        <v>3</v>
      </c>
      <c r="I206" s="156"/>
      <c r="L206" s="153"/>
      <c r="M206" s="157"/>
      <c r="T206" s="158"/>
      <c r="AT206" s="154" t="s">
        <v>216</v>
      </c>
      <c r="AU206" s="154" t="s">
        <v>89</v>
      </c>
      <c r="AV206" s="12" t="s">
        <v>87</v>
      </c>
      <c r="AW206" s="12" t="s">
        <v>40</v>
      </c>
      <c r="AX206" s="12" t="s">
        <v>79</v>
      </c>
      <c r="AY206" s="154" t="s">
        <v>143</v>
      </c>
    </row>
    <row r="207" spans="2:65" s="13" customFormat="1" ht="11.25">
      <c r="B207" s="159"/>
      <c r="D207" s="147" t="s">
        <v>216</v>
      </c>
      <c r="E207" s="160" t="s">
        <v>3</v>
      </c>
      <c r="F207" s="161" t="s">
        <v>1733</v>
      </c>
      <c r="H207" s="162">
        <v>9.3049999999999997</v>
      </c>
      <c r="I207" s="163"/>
      <c r="L207" s="159"/>
      <c r="M207" s="164"/>
      <c r="T207" s="165"/>
      <c r="AT207" s="160" t="s">
        <v>216</v>
      </c>
      <c r="AU207" s="160" t="s">
        <v>89</v>
      </c>
      <c r="AV207" s="13" t="s">
        <v>89</v>
      </c>
      <c r="AW207" s="13" t="s">
        <v>40</v>
      </c>
      <c r="AX207" s="13" t="s">
        <v>79</v>
      </c>
      <c r="AY207" s="160" t="s">
        <v>143</v>
      </c>
    </row>
    <row r="208" spans="2:65" s="14" customFormat="1" ht="11.25">
      <c r="B208" s="166"/>
      <c r="D208" s="147" t="s">
        <v>216</v>
      </c>
      <c r="E208" s="167" t="s">
        <v>3</v>
      </c>
      <c r="F208" s="168" t="s">
        <v>219</v>
      </c>
      <c r="H208" s="169">
        <v>9.3049999999999997</v>
      </c>
      <c r="I208" s="170"/>
      <c r="L208" s="166"/>
      <c r="M208" s="171"/>
      <c r="T208" s="172"/>
      <c r="AT208" s="167" t="s">
        <v>216</v>
      </c>
      <c r="AU208" s="167" t="s">
        <v>89</v>
      </c>
      <c r="AV208" s="14" t="s">
        <v>169</v>
      </c>
      <c r="AW208" s="14" t="s">
        <v>40</v>
      </c>
      <c r="AX208" s="14" t="s">
        <v>87</v>
      </c>
      <c r="AY208" s="167" t="s">
        <v>143</v>
      </c>
    </row>
    <row r="209" spans="2:65" s="1" customFormat="1" ht="16.5" customHeight="1">
      <c r="B209" s="129"/>
      <c r="C209" s="130" t="s">
        <v>475</v>
      </c>
      <c r="D209" s="130" t="s">
        <v>146</v>
      </c>
      <c r="E209" s="131" t="s">
        <v>1578</v>
      </c>
      <c r="F209" s="132" t="s">
        <v>1579</v>
      </c>
      <c r="G209" s="133" t="s">
        <v>196</v>
      </c>
      <c r="H209" s="134">
        <v>2.419</v>
      </c>
      <c r="I209" s="135"/>
      <c r="J209" s="136">
        <f>ROUND(I209*H209,2)</f>
        <v>0</v>
      </c>
      <c r="K209" s="132" t="s">
        <v>150</v>
      </c>
      <c r="L209" s="34"/>
      <c r="M209" s="137" t="s">
        <v>3</v>
      </c>
      <c r="N209" s="138" t="s">
        <v>50</v>
      </c>
      <c r="P209" s="139">
        <f>O209*H209</f>
        <v>0</v>
      </c>
      <c r="Q209" s="139">
        <v>0</v>
      </c>
      <c r="R209" s="139">
        <f>Q209*H209</f>
        <v>0</v>
      </c>
      <c r="S209" s="139">
        <v>0</v>
      </c>
      <c r="T209" s="140">
        <f>S209*H209</f>
        <v>0</v>
      </c>
      <c r="AR209" s="141" t="s">
        <v>169</v>
      </c>
      <c r="AT209" s="141" t="s">
        <v>146</v>
      </c>
      <c r="AU209" s="141" t="s">
        <v>89</v>
      </c>
      <c r="AY209" s="18" t="s">
        <v>143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8" t="s">
        <v>87</v>
      </c>
      <c r="BK209" s="142">
        <f>ROUND(I209*H209,2)</f>
        <v>0</v>
      </c>
      <c r="BL209" s="18" t="s">
        <v>169</v>
      </c>
      <c r="BM209" s="141" t="s">
        <v>1734</v>
      </c>
    </row>
    <row r="210" spans="2:65" s="1" customFormat="1" ht="11.25">
      <c r="B210" s="34"/>
      <c r="D210" s="143" t="s">
        <v>153</v>
      </c>
      <c r="F210" s="144" t="s">
        <v>1581</v>
      </c>
      <c r="I210" s="145"/>
      <c r="L210" s="34"/>
      <c r="M210" s="146"/>
      <c r="T210" s="55"/>
      <c r="AT210" s="18" t="s">
        <v>153</v>
      </c>
      <c r="AU210" s="18" t="s">
        <v>89</v>
      </c>
    </row>
    <row r="211" spans="2:65" s="12" customFormat="1" ht="11.25">
      <c r="B211" s="153"/>
      <c r="D211" s="147" t="s">
        <v>216</v>
      </c>
      <c r="E211" s="154" t="s">
        <v>3</v>
      </c>
      <c r="F211" s="155" t="s">
        <v>1730</v>
      </c>
      <c r="H211" s="154" t="s">
        <v>3</v>
      </c>
      <c r="I211" s="156"/>
      <c r="L211" s="153"/>
      <c r="M211" s="157"/>
      <c r="T211" s="158"/>
      <c r="AT211" s="154" t="s">
        <v>216</v>
      </c>
      <c r="AU211" s="154" t="s">
        <v>89</v>
      </c>
      <c r="AV211" s="12" t="s">
        <v>87</v>
      </c>
      <c r="AW211" s="12" t="s">
        <v>40</v>
      </c>
      <c r="AX211" s="12" t="s">
        <v>79</v>
      </c>
      <c r="AY211" s="154" t="s">
        <v>143</v>
      </c>
    </row>
    <row r="212" spans="2:65" s="13" customFormat="1" ht="11.25">
      <c r="B212" s="159"/>
      <c r="D212" s="147" t="s">
        <v>216</v>
      </c>
      <c r="E212" s="160" t="s">
        <v>3</v>
      </c>
      <c r="F212" s="161" t="s">
        <v>1731</v>
      </c>
      <c r="H212" s="162">
        <v>2.419</v>
      </c>
      <c r="I212" s="163"/>
      <c r="L212" s="159"/>
      <c r="M212" s="164"/>
      <c r="T212" s="165"/>
      <c r="AT212" s="160" t="s">
        <v>216</v>
      </c>
      <c r="AU212" s="160" t="s">
        <v>89</v>
      </c>
      <c r="AV212" s="13" t="s">
        <v>89</v>
      </c>
      <c r="AW212" s="13" t="s">
        <v>40</v>
      </c>
      <c r="AX212" s="13" t="s">
        <v>79</v>
      </c>
      <c r="AY212" s="160" t="s">
        <v>143</v>
      </c>
    </row>
    <row r="213" spans="2:65" s="14" customFormat="1" ht="11.25">
      <c r="B213" s="166"/>
      <c r="D213" s="147" t="s">
        <v>216</v>
      </c>
      <c r="E213" s="167" t="s">
        <v>3</v>
      </c>
      <c r="F213" s="168" t="s">
        <v>219</v>
      </c>
      <c r="H213" s="169">
        <v>2.419</v>
      </c>
      <c r="I213" s="170"/>
      <c r="L213" s="166"/>
      <c r="M213" s="171"/>
      <c r="T213" s="172"/>
      <c r="AT213" s="167" t="s">
        <v>216</v>
      </c>
      <c r="AU213" s="167" t="s">
        <v>89</v>
      </c>
      <c r="AV213" s="14" t="s">
        <v>169</v>
      </c>
      <c r="AW213" s="14" t="s">
        <v>40</v>
      </c>
      <c r="AX213" s="14" t="s">
        <v>87</v>
      </c>
      <c r="AY213" s="167" t="s">
        <v>143</v>
      </c>
    </row>
    <row r="214" spans="2:65" s="1" customFormat="1" ht="21.75" customHeight="1">
      <c r="B214" s="129"/>
      <c r="C214" s="130" t="s">
        <v>480</v>
      </c>
      <c r="D214" s="130" t="s">
        <v>146</v>
      </c>
      <c r="E214" s="131" t="s">
        <v>1590</v>
      </c>
      <c r="F214" s="132" t="s">
        <v>1591</v>
      </c>
      <c r="G214" s="133" t="s">
        <v>213</v>
      </c>
      <c r="H214" s="134">
        <v>12.096</v>
      </c>
      <c r="I214" s="135"/>
      <c r="J214" s="136">
        <f>ROUND(I214*H214,2)</f>
        <v>0</v>
      </c>
      <c r="K214" s="132" t="s">
        <v>150</v>
      </c>
      <c r="L214" s="34"/>
      <c r="M214" s="137" t="s">
        <v>3</v>
      </c>
      <c r="N214" s="138" t="s">
        <v>50</v>
      </c>
      <c r="P214" s="139">
        <f>O214*H214</f>
        <v>0</v>
      </c>
      <c r="Q214" s="139">
        <v>1.162E-2</v>
      </c>
      <c r="R214" s="139">
        <f>Q214*H214</f>
        <v>0.14055551999999999</v>
      </c>
      <c r="S214" s="139">
        <v>0</v>
      </c>
      <c r="T214" s="140">
        <f>S214*H214</f>
        <v>0</v>
      </c>
      <c r="AR214" s="141" t="s">
        <v>169</v>
      </c>
      <c r="AT214" s="141" t="s">
        <v>146</v>
      </c>
      <c r="AU214" s="141" t="s">
        <v>89</v>
      </c>
      <c r="AY214" s="18" t="s">
        <v>143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8" t="s">
        <v>87</v>
      </c>
      <c r="BK214" s="142">
        <f>ROUND(I214*H214,2)</f>
        <v>0</v>
      </c>
      <c r="BL214" s="18" t="s">
        <v>169</v>
      </c>
      <c r="BM214" s="141" t="s">
        <v>1735</v>
      </c>
    </row>
    <row r="215" spans="2:65" s="1" customFormat="1" ht="11.25">
      <c r="B215" s="34"/>
      <c r="D215" s="143" t="s">
        <v>153</v>
      </c>
      <c r="F215" s="144" t="s">
        <v>1593</v>
      </c>
      <c r="I215" s="145"/>
      <c r="L215" s="34"/>
      <c r="M215" s="146"/>
      <c r="T215" s="55"/>
      <c r="AT215" s="18" t="s">
        <v>153</v>
      </c>
      <c r="AU215" s="18" t="s">
        <v>89</v>
      </c>
    </row>
    <row r="216" spans="2:65" s="12" customFormat="1" ht="11.25">
      <c r="B216" s="153"/>
      <c r="D216" s="147" t="s">
        <v>216</v>
      </c>
      <c r="E216" s="154" t="s">
        <v>3</v>
      </c>
      <c r="F216" s="155" t="s">
        <v>1534</v>
      </c>
      <c r="H216" s="154" t="s">
        <v>3</v>
      </c>
      <c r="I216" s="156"/>
      <c r="L216" s="153"/>
      <c r="M216" s="157"/>
      <c r="T216" s="158"/>
      <c r="AT216" s="154" t="s">
        <v>216</v>
      </c>
      <c r="AU216" s="154" t="s">
        <v>89</v>
      </c>
      <c r="AV216" s="12" t="s">
        <v>87</v>
      </c>
      <c r="AW216" s="12" t="s">
        <v>40</v>
      </c>
      <c r="AX216" s="12" t="s">
        <v>79</v>
      </c>
      <c r="AY216" s="154" t="s">
        <v>143</v>
      </c>
    </row>
    <row r="217" spans="2:65" s="13" customFormat="1" ht="11.25">
      <c r="B217" s="159"/>
      <c r="D217" s="147" t="s">
        <v>216</v>
      </c>
      <c r="E217" s="160" t="s">
        <v>3</v>
      </c>
      <c r="F217" s="161" t="s">
        <v>1726</v>
      </c>
      <c r="H217" s="162">
        <v>12.096</v>
      </c>
      <c r="I217" s="163"/>
      <c r="L217" s="159"/>
      <c r="M217" s="164"/>
      <c r="T217" s="165"/>
      <c r="AT217" s="160" t="s">
        <v>216</v>
      </c>
      <c r="AU217" s="160" t="s">
        <v>89</v>
      </c>
      <c r="AV217" s="13" t="s">
        <v>89</v>
      </c>
      <c r="AW217" s="13" t="s">
        <v>40</v>
      </c>
      <c r="AX217" s="13" t="s">
        <v>79</v>
      </c>
      <c r="AY217" s="160" t="s">
        <v>143</v>
      </c>
    </row>
    <row r="218" spans="2:65" s="14" customFormat="1" ht="11.25">
      <c r="B218" s="166"/>
      <c r="D218" s="147" t="s">
        <v>216</v>
      </c>
      <c r="E218" s="167" t="s">
        <v>3</v>
      </c>
      <c r="F218" s="168" t="s">
        <v>219</v>
      </c>
      <c r="H218" s="169">
        <v>12.096</v>
      </c>
      <c r="I218" s="170"/>
      <c r="L218" s="166"/>
      <c r="M218" s="171"/>
      <c r="T218" s="172"/>
      <c r="AT218" s="167" t="s">
        <v>216</v>
      </c>
      <c r="AU218" s="167" t="s">
        <v>89</v>
      </c>
      <c r="AV218" s="14" t="s">
        <v>169</v>
      </c>
      <c r="AW218" s="14" t="s">
        <v>40</v>
      </c>
      <c r="AX218" s="14" t="s">
        <v>87</v>
      </c>
      <c r="AY218" s="167" t="s">
        <v>143</v>
      </c>
    </row>
    <row r="219" spans="2:65" s="1" customFormat="1" ht="33" customHeight="1">
      <c r="B219" s="129"/>
      <c r="C219" s="130" t="s">
        <v>484</v>
      </c>
      <c r="D219" s="130" t="s">
        <v>146</v>
      </c>
      <c r="E219" s="131" t="s">
        <v>1594</v>
      </c>
      <c r="F219" s="132" t="s">
        <v>1595</v>
      </c>
      <c r="G219" s="133" t="s">
        <v>316</v>
      </c>
      <c r="H219" s="134">
        <v>26.084</v>
      </c>
      <c r="I219" s="135"/>
      <c r="J219" s="136">
        <f>ROUND(I219*H219,2)</f>
        <v>0</v>
      </c>
      <c r="K219" s="132" t="s">
        <v>150</v>
      </c>
      <c r="L219" s="34"/>
      <c r="M219" s="137" t="s">
        <v>3</v>
      </c>
      <c r="N219" s="138" t="s">
        <v>50</v>
      </c>
      <c r="P219" s="139">
        <f>O219*H219</f>
        <v>0</v>
      </c>
      <c r="Q219" s="139">
        <v>1.056E-2</v>
      </c>
      <c r="R219" s="139">
        <f>Q219*H219</f>
        <v>0.27544703999999998</v>
      </c>
      <c r="S219" s="139">
        <v>0</v>
      </c>
      <c r="T219" s="140">
        <f>S219*H219</f>
        <v>0</v>
      </c>
      <c r="AR219" s="141" t="s">
        <v>169</v>
      </c>
      <c r="AT219" s="141" t="s">
        <v>146</v>
      </c>
      <c r="AU219" s="141" t="s">
        <v>89</v>
      </c>
      <c r="AY219" s="18" t="s">
        <v>143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8" t="s">
        <v>87</v>
      </c>
      <c r="BK219" s="142">
        <f>ROUND(I219*H219,2)</f>
        <v>0</v>
      </c>
      <c r="BL219" s="18" t="s">
        <v>169</v>
      </c>
      <c r="BM219" s="141" t="s">
        <v>1736</v>
      </c>
    </row>
    <row r="220" spans="2:65" s="1" customFormat="1" ht="11.25">
      <c r="B220" s="34"/>
      <c r="D220" s="143" t="s">
        <v>153</v>
      </c>
      <c r="F220" s="144" t="s">
        <v>1597</v>
      </c>
      <c r="I220" s="145"/>
      <c r="L220" s="34"/>
      <c r="M220" s="146"/>
      <c r="T220" s="55"/>
      <c r="AT220" s="18" t="s">
        <v>153</v>
      </c>
      <c r="AU220" s="18" t="s">
        <v>89</v>
      </c>
    </row>
    <row r="221" spans="2:65" s="12" customFormat="1" ht="11.25">
      <c r="B221" s="153"/>
      <c r="D221" s="147" t="s">
        <v>216</v>
      </c>
      <c r="E221" s="154" t="s">
        <v>3</v>
      </c>
      <c r="F221" s="155" t="s">
        <v>1737</v>
      </c>
      <c r="H221" s="154" t="s">
        <v>3</v>
      </c>
      <c r="I221" s="156"/>
      <c r="L221" s="153"/>
      <c r="M221" s="157"/>
      <c r="T221" s="158"/>
      <c r="AT221" s="154" t="s">
        <v>216</v>
      </c>
      <c r="AU221" s="154" t="s">
        <v>89</v>
      </c>
      <c r="AV221" s="12" t="s">
        <v>87</v>
      </c>
      <c r="AW221" s="12" t="s">
        <v>40</v>
      </c>
      <c r="AX221" s="12" t="s">
        <v>79</v>
      </c>
      <c r="AY221" s="154" t="s">
        <v>143</v>
      </c>
    </row>
    <row r="222" spans="2:65" s="13" customFormat="1" ht="11.25">
      <c r="B222" s="159"/>
      <c r="D222" s="147" t="s">
        <v>216</v>
      </c>
      <c r="E222" s="160" t="s">
        <v>3</v>
      </c>
      <c r="F222" s="161" t="s">
        <v>1738</v>
      </c>
      <c r="H222" s="162">
        <v>8.0640000000000001</v>
      </c>
      <c r="I222" s="163"/>
      <c r="L222" s="159"/>
      <c r="M222" s="164"/>
      <c r="T222" s="165"/>
      <c r="AT222" s="160" t="s">
        <v>216</v>
      </c>
      <c r="AU222" s="160" t="s">
        <v>89</v>
      </c>
      <c r="AV222" s="13" t="s">
        <v>89</v>
      </c>
      <c r="AW222" s="13" t="s">
        <v>40</v>
      </c>
      <c r="AX222" s="13" t="s">
        <v>79</v>
      </c>
      <c r="AY222" s="160" t="s">
        <v>143</v>
      </c>
    </row>
    <row r="223" spans="2:65" s="12" customFormat="1" ht="11.25">
      <c r="B223" s="153"/>
      <c r="D223" s="147" t="s">
        <v>216</v>
      </c>
      <c r="E223" s="154" t="s">
        <v>3</v>
      </c>
      <c r="F223" s="155" t="s">
        <v>1739</v>
      </c>
      <c r="H223" s="154" t="s">
        <v>3</v>
      </c>
      <c r="I223" s="156"/>
      <c r="L223" s="153"/>
      <c r="M223" s="157"/>
      <c r="T223" s="158"/>
      <c r="AT223" s="154" t="s">
        <v>216</v>
      </c>
      <c r="AU223" s="154" t="s">
        <v>89</v>
      </c>
      <c r="AV223" s="12" t="s">
        <v>87</v>
      </c>
      <c r="AW223" s="12" t="s">
        <v>40</v>
      </c>
      <c r="AX223" s="12" t="s">
        <v>79</v>
      </c>
      <c r="AY223" s="154" t="s">
        <v>143</v>
      </c>
    </row>
    <row r="224" spans="2:65" s="13" customFormat="1" ht="11.25">
      <c r="B224" s="159"/>
      <c r="D224" s="147" t="s">
        <v>216</v>
      </c>
      <c r="E224" s="160" t="s">
        <v>3</v>
      </c>
      <c r="F224" s="161" t="s">
        <v>1740</v>
      </c>
      <c r="H224" s="162">
        <v>18.02</v>
      </c>
      <c r="I224" s="163"/>
      <c r="L224" s="159"/>
      <c r="M224" s="164"/>
      <c r="T224" s="165"/>
      <c r="AT224" s="160" t="s">
        <v>216</v>
      </c>
      <c r="AU224" s="160" t="s">
        <v>89</v>
      </c>
      <c r="AV224" s="13" t="s">
        <v>89</v>
      </c>
      <c r="AW224" s="13" t="s">
        <v>40</v>
      </c>
      <c r="AX224" s="13" t="s">
        <v>79</v>
      </c>
      <c r="AY224" s="160" t="s">
        <v>143</v>
      </c>
    </row>
    <row r="225" spans="2:65" s="14" customFormat="1" ht="11.25">
      <c r="B225" s="166"/>
      <c r="D225" s="147" t="s">
        <v>216</v>
      </c>
      <c r="E225" s="167" t="s">
        <v>3</v>
      </c>
      <c r="F225" s="168" t="s">
        <v>219</v>
      </c>
      <c r="H225" s="169">
        <v>26.084</v>
      </c>
      <c r="I225" s="170"/>
      <c r="L225" s="166"/>
      <c r="M225" s="171"/>
      <c r="T225" s="172"/>
      <c r="AT225" s="167" t="s">
        <v>216</v>
      </c>
      <c r="AU225" s="167" t="s">
        <v>89</v>
      </c>
      <c r="AV225" s="14" t="s">
        <v>169</v>
      </c>
      <c r="AW225" s="14" t="s">
        <v>40</v>
      </c>
      <c r="AX225" s="14" t="s">
        <v>87</v>
      </c>
      <c r="AY225" s="167" t="s">
        <v>143</v>
      </c>
    </row>
    <row r="226" spans="2:65" s="1" customFormat="1" ht="24.2" customHeight="1">
      <c r="B226" s="129"/>
      <c r="C226" s="130" t="s">
        <v>486</v>
      </c>
      <c r="D226" s="130" t="s">
        <v>146</v>
      </c>
      <c r="E226" s="131" t="s">
        <v>1602</v>
      </c>
      <c r="F226" s="132" t="s">
        <v>1603</v>
      </c>
      <c r="G226" s="133" t="s">
        <v>316</v>
      </c>
      <c r="H226" s="134">
        <v>8.0640000000000001</v>
      </c>
      <c r="I226" s="135"/>
      <c r="J226" s="136">
        <f>ROUND(I226*H226,2)</f>
        <v>0</v>
      </c>
      <c r="K226" s="132" t="s">
        <v>150</v>
      </c>
      <c r="L226" s="34"/>
      <c r="M226" s="137" t="s">
        <v>3</v>
      </c>
      <c r="N226" s="138" t="s">
        <v>50</v>
      </c>
      <c r="P226" s="139">
        <f>O226*H226</f>
        <v>0</v>
      </c>
      <c r="Q226" s="139">
        <v>0</v>
      </c>
      <c r="R226" s="139">
        <f>Q226*H226</f>
        <v>0</v>
      </c>
      <c r="S226" s="139">
        <v>0</v>
      </c>
      <c r="T226" s="140">
        <f>S226*H226</f>
        <v>0</v>
      </c>
      <c r="AR226" s="141" t="s">
        <v>169</v>
      </c>
      <c r="AT226" s="141" t="s">
        <v>146</v>
      </c>
      <c r="AU226" s="141" t="s">
        <v>89</v>
      </c>
      <c r="AY226" s="18" t="s">
        <v>143</v>
      </c>
      <c r="BE226" s="142">
        <f>IF(N226="základní",J226,0)</f>
        <v>0</v>
      </c>
      <c r="BF226" s="142">
        <f>IF(N226="snížená",J226,0)</f>
        <v>0</v>
      </c>
      <c r="BG226" s="142">
        <f>IF(N226="zákl. přenesená",J226,0)</f>
        <v>0</v>
      </c>
      <c r="BH226" s="142">
        <f>IF(N226="sníž. přenesená",J226,0)</f>
        <v>0</v>
      </c>
      <c r="BI226" s="142">
        <f>IF(N226="nulová",J226,0)</f>
        <v>0</v>
      </c>
      <c r="BJ226" s="18" t="s">
        <v>87</v>
      </c>
      <c r="BK226" s="142">
        <f>ROUND(I226*H226,2)</f>
        <v>0</v>
      </c>
      <c r="BL226" s="18" t="s">
        <v>169</v>
      </c>
      <c r="BM226" s="141" t="s">
        <v>1741</v>
      </c>
    </row>
    <row r="227" spans="2:65" s="1" customFormat="1" ht="11.25">
      <c r="B227" s="34"/>
      <c r="D227" s="143" t="s">
        <v>153</v>
      </c>
      <c r="F227" s="144" t="s">
        <v>1605</v>
      </c>
      <c r="I227" s="145"/>
      <c r="L227" s="34"/>
      <c r="M227" s="146"/>
      <c r="T227" s="55"/>
      <c r="AT227" s="18" t="s">
        <v>153</v>
      </c>
      <c r="AU227" s="18" t="s">
        <v>89</v>
      </c>
    </row>
    <row r="228" spans="2:65" s="11" customFormat="1" ht="22.9" customHeight="1">
      <c r="B228" s="117"/>
      <c r="D228" s="118" t="s">
        <v>78</v>
      </c>
      <c r="E228" s="127" t="s">
        <v>331</v>
      </c>
      <c r="F228" s="127" t="s">
        <v>332</v>
      </c>
      <c r="I228" s="120"/>
      <c r="J228" s="128">
        <f>BK228</f>
        <v>0</v>
      </c>
      <c r="L228" s="117"/>
      <c r="M228" s="122"/>
      <c r="P228" s="123">
        <f>SUM(P229:P239)</f>
        <v>0</v>
      </c>
      <c r="R228" s="123">
        <f>SUM(R229:R239)</f>
        <v>0</v>
      </c>
      <c r="T228" s="124">
        <f>SUM(T229:T239)</f>
        <v>0</v>
      </c>
      <c r="AR228" s="118" t="s">
        <v>87</v>
      </c>
      <c r="AT228" s="125" t="s">
        <v>78</v>
      </c>
      <c r="AU228" s="125" t="s">
        <v>87</v>
      </c>
      <c r="AY228" s="118" t="s">
        <v>143</v>
      </c>
      <c r="BK228" s="126">
        <f>SUM(BK229:BK239)</f>
        <v>0</v>
      </c>
    </row>
    <row r="229" spans="2:65" s="1" customFormat="1" ht="24.2" customHeight="1">
      <c r="B229" s="129"/>
      <c r="C229" s="130" t="s">
        <v>489</v>
      </c>
      <c r="D229" s="130" t="s">
        <v>146</v>
      </c>
      <c r="E229" s="131" t="s">
        <v>1278</v>
      </c>
      <c r="F229" s="132" t="s">
        <v>1279</v>
      </c>
      <c r="G229" s="133" t="s">
        <v>261</v>
      </c>
      <c r="H229" s="134">
        <v>0.14199999999999999</v>
      </c>
      <c r="I229" s="135"/>
      <c r="J229" s="136">
        <f>ROUND(I229*H229,2)</f>
        <v>0</v>
      </c>
      <c r="K229" s="132" t="s">
        <v>150</v>
      </c>
      <c r="L229" s="34"/>
      <c r="M229" s="137" t="s">
        <v>3</v>
      </c>
      <c r="N229" s="138" t="s">
        <v>50</v>
      </c>
      <c r="P229" s="139">
        <f>O229*H229</f>
        <v>0</v>
      </c>
      <c r="Q229" s="139">
        <v>0</v>
      </c>
      <c r="R229" s="139">
        <f>Q229*H229</f>
        <v>0</v>
      </c>
      <c r="S229" s="139">
        <v>0</v>
      </c>
      <c r="T229" s="140">
        <f>S229*H229</f>
        <v>0</v>
      </c>
      <c r="AR229" s="141" t="s">
        <v>169</v>
      </c>
      <c r="AT229" s="141" t="s">
        <v>146</v>
      </c>
      <c r="AU229" s="141" t="s">
        <v>89</v>
      </c>
      <c r="AY229" s="18" t="s">
        <v>143</v>
      </c>
      <c r="BE229" s="142">
        <f>IF(N229="základní",J229,0)</f>
        <v>0</v>
      </c>
      <c r="BF229" s="142">
        <f>IF(N229="snížená",J229,0)</f>
        <v>0</v>
      </c>
      <c r="BG229" s="142">
        <f>IF(N229="zákl. přenesená",J229,0)</f>
        <v>0</v>
      </c>
      <c r="BH229" s="142">
        <f>IF(N229="sníž. přenesená",J229,0)</f>
        <v>0</v>
      </c>
      <c r="BI229" s="142">
        <f>IF(N229="nulová",J229,0)</f>
        <v>0</v>
      </c>
      <c r="BJ229" s="18" t="s">
        <v>87</v>
      </c>
      <c r="BK229" s="142">
        <f>ROUND(I229*H229,2)</f>
        <v>0</v>
      </c>
      <c r="BL229" s="18" t="s">
        <v>169</v>
      </c>
      <c r="BM229" s="141" t="s">
        <v>1742</v>
      </c>
    </row>
    <row r="230" spans="2:65" s="1" customFormat="1" ht="11.25">
      <c r="B230" s="34"/>
      <c r="D230" s="143" t="s">
        <v>153</v>
      </c>
      <c r="F230" s="144" t="s">
        <v>1281</v>
      </c>
      <c r="I230" s="145"/>
      <c r="L230" s="34"/>
      <c r="M230" s="146"/>
      <c r="T230" s="55"/>
      <c r="AT230" s="18" t="s">
        <v>153</v>
      </c>
      <c r="AU230" s="18" t="s">
        <v>89</v>
      </c>
    </row>
    <row r="231" spans="2:65" s="1" customFormat="1" ht="21.75" customHeight="1">
      <c r="B231" s="129"/>
      <c r="C231" s="130" t="s">
        <v>880</v>
      </c>
      <c r="D231" s="130" t="s">
        <v>146</v>
      </c>
      <c r="E231" s="131" t="s">
        <v>334</v>
      </c>
      <c r="F231" s="132" t="s">
        <v>335</v>
      </c>
      <c r="G231" s="133" t="s">
        <v>261</v>
      </c>
      <c r="H231" s="134">
        <v>0.14199999999999999</v>
      </c>
      <c r="I231" s="135"/>
      <c r="J231" s="136">
        <f>ROUND(I231*H231,2)</f>
        <v>0</v>
      </c>
      <c r="K231" s="132" t="s">
        <v>150</v>
      </c>
      <c r="L231" s="34"/>
      <c r="M231" s="137" t="s">
        <v>3</v>
      </c>
      <c r="N231" s="138" t="s">
        <v>50</v>
      </c>
      <c r="P231" s="139">
        <f>O231*H231</f>
        <v>0</v>
      </c>
      <c r="Q231" s="139">
        <v>0</v>
      </c>
      <c r="R231" s="139">
        <f>Q231*H231</f>
        <v>0</v>
      </c>
      <c r="S231" s="139">
        <v>0</v>
      </c>
      <c r="T231" s="140">
        <f>S231*H231</f>
        <v>0</v>
      </c>
      <c r="AR231" s="141" t="s">
        <v>169</v>
      </c>
      <c r="AT231" s="141" t="s">
        <v>146</v>
      </c>
      <c r="AU231" s="141" t="s">
        <v>89</v>
      </c>
      <c r="AY231" s="18" t="s">
        <v>143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8" t="s">
        <v>87</v>
      </c>
      <c r="BK231" s="142">
        <f>ROUND(I231*H231,2)</f>
        <v>0</v>
      </c>
      <c r="BL231" s="18" t="s">
        <v>169</v>
      </c>
      <c r="BM231" s="141" t="s">
        <v>1743</v>
      </c>
    </row>
    <row r="232" spans="2:65" s="1" customFormat="1" ht="11.25">
      <c r="B232" s="34"/>
      <c r="D232" s="143" t="s">
        <v>153</v>
      </c>
      <c r="F232" s="144" t="s">
        <v>337</v>
      </c>
      <c r="I232" s="145"/>
      <c r="L232" s="34"/>
      <c r="M232" s="146"/>
      <c r="T232" s="55"/>
      <c r="AT232" s="18" t="s">
        <v>153</v>
      </c>
      <c r="AU232" s="18" t="s">
        <v>89</v>
      </c>
    </row>
    <row r="233" spans="2:65" s="1" customFormat="1" ht="24.2" customHeight="1">
      <c r="B233" s="129"/>
      <c r="C233" s="130" t="s">
        <v>884</v>
      </c>
      <c r="D233" s="130" t="s">
        <v>146</v>
      </c>
      <c r="E233" s="131" t="s">
        <v>339</v>
      </c>
      <c r="F233" s="132" t="s">
        <v>340</v>
      </c>
      <c r="G233" s="133" t="s">
        <v>261</v>
      </c>
      <c r="H233" s="134">
        <v>1.728</v>
      </c>
      <c r="I233" s="135"/>
      <c r="J233" s="136">
        <f>ROUND(I233*H233,2)</f>
        <v>0</v>
      </c>
      <c r="K233" s="132" t="s">
        <v>150</v>
      </c>
      <c r="L233" s="34"/>
      <c r="M233" s="137" t="s">
        <v>3</v>
      </c>
      <c r="N233" s="138" t="s">
        <v>50</v>
      </c>
      <c r="P233" s="139">
        <f>O233*H233</f>
        <v>0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AR233" s="141" t="s">
        <v>169</v>
      </c>
      <c r="AT233" s="141" t="s">
        <v>146</v>
      </c>
      <c r="AU233" s="141" t="s">
        <v>89</v>
      </c>
      <c r="AY233" s="18" t="s">
        <v>143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8" t="s">
        <v>87</v>
      </c>
      <c r="BK233" s="142">
        <f>ROUND(I233*H233,2)</f>
        <v>0</v>
      </c>
      <c r="BL233" s="18" t="s">
        <v>169</v>
      </c>
      <c r="BM233" s="141" t="s">
        <v>1744</v>
      </c>
    </row>
    <row r="234" spans="2:65" s="1" customFormat="1" ht="11.25">
      <c r="B234" s="34"/>
      <c r="D234" s="143" t="s">
        <v>153</v>
      </c>
      <c r="F234" s="144" t="s">
        <v>342</v>
      </c>
      <c r="I234" s="145"/>
      <c r="L234" s="34"/>
      <c r="M234" s="146"/>
      <c r="T234" s="55"/>
      <c r="AT234" s="18" t="s">
        <v>153</v>
      </c>
      <c r="AU234" s="18" t="s">
        <v>89</v>
      </c>
    </row>
    <row r="235" spans="2:65" s="12" customFormat="1" ht="11.25">
      <c r="B235" s="153"/>
      <c r="D235" s="147" t="s">
        <v>216</v>
      </c>
      <c r="E235" s="154" t="s">
        <v>3</v>
      </c>
      <c r="F235" s="155" t="s">
        <v>1286</v>
      </c>
      <c r="H235" s="154" t="s">
        <v>3</v>
      </c>
      <c r="I235" s="156"/>
      <c r="L235" s="153"/>
      <c r="M235" s="157"/>
      <c r="T235" s="158"/>
      <c r="AT235" s="154" t="s">
        <v>216</v>
      </c>
      <c r="AU235" s="154" t="s">
        <v>89</v>
      </c>
      <c r="AV235" s="12" t="s">
        <v>87</v>
      </c>
      <c r="AW235" s="12" t="s">
        <v>40</v>
      </c>
      <c r="AX235" s="12" t="s">
        <v>79</v>
      </c>
      <c r="AY235" s="154" t="s">
        <v>143</v>
      </c>
    </row>
    <row r="236" spans="2:65" s="13" customFormat="1" ht="11.25">
      <c r="B236" s="159"/>
      <c r="D236" s="147" t="s">
        <v>216</v>
      </c>
      <c r="E236" s="160" t="s">
        <v>3</v>
      </c>
      <c r="F236" s="161" t="s">
        <v>1745</v>
      </c>
      <c r="H236" s="162">
        <v>1.728</v>
      </c>
      <c r="I236" s="163"/>
      <c r="L236" s="159"/>
      <c r="M236" s="164"/>
      <c r="T236" s="165"/>
      <c r="AT236" s="160" t="s">
        <v>216</v>
      </c>
      <c r="AU236" s="160" t="s">
        <v>89</v>
      </c>
      <c r="AV236" s="13" t="s">
        <v>89</v>
      </c>
      <c r="AW236" s="13" t="s">
        <v>40</v>
      </c>
      <c r="AX236" s="13" t="s">
        <v>79</v>
      </c>
      <c r="AY236" s="160" t="s">
        <v>143</v>
      </c>
    </row>
    <row r="237" spans="2:65" s="14" customFormat="1" ht="11.25">
      <c r="B237" s="166"/>
      <c r="D237" s="147" t="s">
        <v>216</v>
      </c>
      <c r="E237" s="167" t="s">
        <v>3</v>
      </c>
      <c r="F237" s="168" t="s">
        <v>219</v>
      </c>
      <c r="H237" s="169">
        <v>1.728</v>
      </c>
      <c r="I237" s="170"/>
      <c r="L237" s="166"/>
      <c r="M237" s="171"/>
      <c r="T237" s="172"/>
      <c r="AT237" s="167" t="s">
        <v>216</v>
      </c>
      <c r="AU237" s="167" t="s">
        <v>89</v>
      </c>
      <c r="AV237" s="14" t="s">
        <v>169</v>
      </c>
      <c r="AW237" s="14" t="s">
        <v>40</v>
      </c>
      <c r="AX237" s="14" t="s">
        <v>87</v>
      </c>
      <c r="AY237" s="167" t="s">
        <v>143</v>
      </c>
    </row>
    <row r="238" spans="2:65" s="1" customFormat="1" ht="33" customHeight="1">
      <c r="B238" s="129"/>
      <c r="C238" s="130" t="s">
        <v>888</v>
      </c>
      <c r="D238" s="130" t="s">
        <v>146</v>
      </c>
      <c r="E238" s="131" t="s">
        <v>1289</v>
      </c>
      <c r="F238" s="132" t="s">
        <v>1290</v>
      </c>
      <c r="G238" s="133" t="s">
        <v>261</v>
      </c>
      <c r="H238" s="134">
        <v>0.14199999999999999</v>
      </c>
      <c r="I238" s="135"/>
      <c r="J238" s="136">
        <f>ROUND(I238*H238,2)</f>
        <v>0</v>
      </c>
      <c r="K238" s="132" t="s">
        <v>150</v>
      </c>
      <c r="L238" s="34"/>
      <c r="M238" s="137" t="s">
        <v>3</v>
      </c>
      <c r="N238" s="138" t="s">
        <v>50</v>
      </c>
      <c r="P238" s="139">
        <f>O238*H238</f>
        <v>0</v>
      </c>
      <c r="Q238" s="139">
        <v>0</v>
      </c>
      <c r="R238" s="139">
        <f>Q238*H238</f>
        <v>0</v>
      </c>
      <c r="S238" s="139">
        <v>0</v>
      </c>
      <c r="T238" s="140">
        <f>S238*H238</f>
        <v>0</v>
      </c>
      <c r="AR238" s="141" t="s">
        <v>169</v>
      </c>
      <c r="AT238" s="141" t="s">
        <v>146</v>
      </c>
      <c r="AU238" s="141" t="s">
        <v>89</v>
      </c>
      <c r="AY238" s="18" t="s">
        <v>143</v>
      </c>
      <c r="BE238" s="142">
        <f>IF(N238="základní",J238,0)</f>
        <v>0</v>
      </c>
      <c r="BF238" s="142">
        <f>IF(N238="snížená",J238,0)</f>
        <v>0</v>
      </c>
      <c r="BG238" s="142">
        <f>IF(N238="zákl. přenesená",J238,0)</f>
        <v>0</v>
      </c>
      <c r="BH238" s="142">
        <f>IF(N238="sníž. přenesená",J238,0)</f>
        <v>0</v>
      </c>
      <c r="BI238" s="142">
        <f>IF(N238="nulová",J238,0)</f>
        <v>0</v>
      </c>
      <c r="BJ238" s="18" t="s">
        <v>87</v>
      </c>
      <c r="BK238" s="142">
        <f>ROUND(I238*H238,2)</f>
        <v>0</v>
      </c>
      <c r="BL238" s="18" t="s">
        <v>169</v>
      </c>
      <c r="BM238" s="141" t="s">
        <v>1746</v>
      </c>
    </row>
    <row r="239" spans="2:65" s="1" customFormat="1" ht="11.25">
      <c r="B239" s="34"/>
      <c r="D239" s="143" t="s">
        <v>153</v>
      </c>
      <c r="F239" s="144" t="s">
        <v>1292</v>
      </c>
      <c r="I239" s="145"/>
      <c r="L239" s="34"/>
      <c r="M239" s="146"/>
      <c r="T239" s="55"/>
      <c r="AT239" s="18" t="s">
        <v>153</v>
      </c>
      <c r="AU239" s="18" t="s">
        <v>89</v>
      </c>
    </row>
    <row r="240" spans="2:65" s="11" customFormat="1" ht="22.9" customHeight="1">
      <c r="B240" s="117"/>
      <c r="D240" s="118" t="s">
        <v>78</v>
      </c>
      <c r="E240" s="127" t="s">
        <v>345</v>
      </c>
      <c r="F240" s="127" t="s">
        <v>346</v>
      </c>
      <c r="I240" s="120"/>
      <c r="J240" s="128">
        <f>BK240</f>
        <v>0</v>
      </c>
      <c r="L240" s="117"/>
      <c r="M240" s="122"/>
      <c r="P240" s="123">
        <f>SUM(P241:P242)</f>
        <v>0</v>
      </c>
      <c r="R240" s="123">
        <f>SUM(R241:R242)</f>
        <v>0</v>
      </c>
      <c r="T240" s="124">
        <f>SUM(T241:T242)</f>
        <v>0</v>
      </c>
      <c r="AR240" s="118" t="s">
        <v>87</v>
      </c>
      <c r="AT240" s="125" t="s">
        <v>78</v>
      </c>
      <c r="AU240" s="125" t="s">
        <v>87</v>
      </c>
      <c r="AY240" s="118" t="s">
        <v>143</v>
      </c>
      <c r="BK240" s="126">
        <f>SUM(BK241:BK242)</f>
        <v>0</v>
      </c>
    </row>
    <row r="241" spans="2:65" s="1" customFormat="1" ht="16.5" customHeight="1">
      <c r="B241" s="129"/>
      <c r="C241" s="130" t="s">
        <v>895</v>
      </c>
      <c r="D241" s="130" t="s">
        <v>146</v>
      </c>
      <c r="E241" s="131" t="s">
        <v>1747</v>
      </c>
      <c r="F241" s="132" t="s">
        <v>1748</v>
      </c>
      <c r="G241" s="133" t="s">
        <v>261</v>
      </c>
      <c r="H241" s="134">
        <v>16.331</v>
      </c>
      <c r="I241" s="135"/>
      <c r="J241" s="136">
        <f>ROUND(I241*H241,2)</f>
        <v>0</v>
      </c>
      <c r="K241" s="132" t="s">
        <v>150</v>
      </c>
      <c r="L241" s="34"/>
      <c r="M241" s="137" t="s">
        <v>3</v>
      </c>
      <c r="N241" s="138" t="s">
        <v>50</v>
      </c>
      <c r="P241" s="139">
        <f>O241*H241</f>
        <v>0</v>
      </c>
      <c r="Q241" s="139">
        <v>0</v>
      </c>
      <c r="R241" s="139">
        <f>Q241*H241</f>
        <v>0</v>
      </c>
      <c r="S241" s="139">
        <v>0</v>
      </c>
      <c r="T241" s="140">
        <f>S241*H241</f>
        <v>0</v>
      </c>
      <c r="AR241" s="141" t="s">
        <v>169</v>
      </c>
      <c r="AT241" s="141" t="s">
        <v>146</v>
      </c>
      <c r="AU241" s="141" t="s">
        <v>89</v>
      </c>
      <c r="AY241" s="18" t="s">
        <v>143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8" t="s">
        <v>87</v>
      </c>
      <c r="BK241" s="142">
        <f>ROUND(I241*H241,2)</f>
        <v>0</v>
      </c>
      <c r="BL241" s="18" t="s">
        <v>169</v>
      </c>
      <c r="BM241" s="141" t="s">
        <v>1749</v>
      </c>
    </row>
    <row r="242" spans="2:65" s="1" customFormat="1" ht="11.25">
      <c r="B242" s="34"/>
      <c r="D242" s="143" t="s">
        <v>153</v>
      </c>
      <c r="F242" s="144" t="s">
        <v>1750</v>
      </c>
      <c r="I242" s="145"/>
      <c r="L242" s="34"/>
      <c r="M242" s="146"/>
      <c r="T242" s="55"/>
      <c r="AT242" s="18" t="s">
        <v>153</v>
      </c>
      <c r="AU242" s="18" t="s">
        <v>89</v>
      </c>
    </row>
    <row r="243" spans="2:65" s="11" customFormat="1" ht="25.9" customHeight="1">
      <c r="B243" s="117"/>
      <c r="D243" s="118" t="s">
        <v>78</v>
      </c>
      <c r="E243" s="119" t="s">
        <v>1308</v>
      </c>
      <c r="F243" s="119" t="s">
        <v>1309</v>
      </c>
      <c r="I243" s="120"/>
      <c r="J243" s="121">
        <f>BK243</f>
        <v>0</v>
      </c>
      <c r="L243" s="117"/>
      <c r="M243" s="122"/>
      <c r="P243" s="123">
        <f>P244+P253</f>
        <v>0</v>
      </c>
      <c r="R243" s="123">
        <f>R244+R253</f>
        <v>3.435212E-2</v>
      </c>
      <c r="T243" s="124">
        <f>T244+T253</f>
        <v>1.4034999999999999E-2</v>
      </c>
      <c r="AR243" s="118" t="s">
        <v>89</v>
      </c>
      <c r="AT243" s="125" t="s">
        <v>78</v>
      </c>
      <c r="AU243" s="125" t="s">
        <v>79</v>
      </c>
      <c r="AY243" s="118" t="s">
        <v>143</v>
      </c>
      <c r="BK243" s="126">
        <f>BK244+BK253</f>
        <v>0</v>
      </c>
    </row>
    <row r="244" spans="2:65" s="11" customFormat="1" ht="22.9" customHeight="1">
      <c r="B244" s="117"/>
      <c r="D244" s="118" t="s">
        <v>78</v>
      </c>
      <c r="E244" s="127" t="s">
        <v>1751</v>
      </c>
      <c r="F244" s="127" t="s">
        <v>1752</v>
      </c>
      <c r="I244" s="120"/>
      <c r="J244" s="128">
        <f>BK244</f>
        <v>0</v>
      </c>
      <c r="L244" s="117"/>
      <c r="M244" s="122"/>
      <c r="P244" s="123">
        <f>SUM(P245:P252)</f>
        <v>0</v>
      </c>
      <c r="R244" s="123">
        <f>SUM(R245:R252)</f>
        <v>0</v>
      </c>
      <c r="T244" s="124">
        <f>SUM(T245:T252)</f>
        <v>1.4034999999999999E-2</v>
      </c>
      <c r="AR244" s="118" t="s">
        <v>89</v>
      </c>
      <c r="AT244" s="125" t="s">
        <v>78</v>
      </c>
      <c r="AU244" s="125" t="s">
        <v>87</v>
      </c>
      <c r="AY244" s="118" t="s">
        <v>143</v>
      </c>
      <c r="BK244" s="126">
        <f>SUM(BK245:BK252)</f>
        <v>0</v>
      </c>
    </row>
    <row r="245" spans="2:65" s="1" customFormat="1" ht="16.5" customHeight="1">
      <c r="B245" s="129"/>
      <c r="C245" s="130" t="s">
        <v>907</v>
      </c>
      <c r="D245" s="130" t="s">
        <v>146</v>
      </c>
      <c r="E245" s="131" t="s">
        <v>1753</v>
      </c>
      <c r="F245" s="132" t="s">
        <v>1754</v>
      </c>
      <c r="G245" s="133" t="s">
        <v>316</v>
      </c>
      <c r="H245" s="134">
        <v>8.02</v>
      </c>
      <c r="I245" s="135"/>
      <c r="J245" s="136">
        <f>ROUND(I245*H245,2)</f>
        <v>0</v>
      </c>
      <c r="K245" s="132" t="s">
        <v>150</v>
      </c>
      <c r="L245" s="34"/>
      <c r="M245" s="137" t="s">
        <v>3</v>
      </c>
      <c r="N245" s="138" t="s">
        <v>50</v>
      </c>
      <c r="P245" s="139">
        <f>O245*H245</f>
        <v>0</v>
      </c>
      <c r="Q245" s="139">
        <v>0</v>
      </c>
      <c r="R245" s="139">
        <f>Q245*H245</f>
        <v>0</v>
      </c>
      <c r="S245" s="139">
        <v>1.75E-3</v>
      </c>
      <c r="T245" s="140">
        <f>S245*H245</f>
        <v>1.4034999999999999E-2</v>
      </c>
      <c r="AR245" s="141" t="s">
        <v>313</v>
      </c>
      <c r="AT245" s="141" t="s">
        <v>146</v>
      </c>
      <c r="AU245" s="141" t="s">
        <v>89</v>
      </c>
      <c r="AY245" s="18" t="s">
        <v>143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8" t="s">
        <v>87</v>
      </c>
      <c r="BK245" s="142">
        <f>ROUND(I245*H245,2)</f>
        <v>0</v>
      </c>
      <c r="BL245" s="18" t="s">
        <v>313</v>
      </c>
      <c r="BM245" s="141" t="s">
        <v>1755</v>
      </c>
    </row>
    <row r="246" spans="2:65" s="1" customFormat="1" ht="11.25">
      <c r="B246" s="34"/>
      <c r="D246" s="143" t="s">
        <v>153</v>
      </c>
      <c r="F246" s="144" t="s">
        <v>1756</v>
      </c>
      <c r="I246" s="145"/>
      <c r="L246" s="34"/>
      <c r="M246" s="146"/>
      <c r="T246" s="55"/>
      <c r="AT246" s="18" t="s">
        <v>153</v>
      </c>
      <c r="AU246" s="18" t="s">
        <v>89</v>
      </c>
    </row>
    <row r="247" spans="2:65" s="13" customFormat="1" ht="11.25">
      <c r="B247" s="159"/>
      <c r="D247" s="147" t="s">
        <v>216</v>
      </c>
      <c r="E247" s="160" t="s">
        <v>3</v>
      </c>
      <c r="F247" s="161" t="s">
        <v>1757</v>
      </c>
      <c r="H247" s="162">
        <v>8.02</v>
      </c>
      <c r="I247" s="163"/>
      <c r="L247" s="159"/>
      <c r="M247" s="164"/>
      <c r="T247" s="165"/>
      <c r="AT247" s="160" t="s">
        <v>216</v>
      </c>
      <c r="AU247" s="160" t="s">
        <v>89</v>
      </c>
      <c r="AV247" s="13" t="s">
        <v>89</v>
      </c>
      <c r="AW247" s="13" t="s">
        <v>40</v>
      </c>
      <c r="AX247" s="13" t="s">
        <v>87</v>
      </c>
      <c r="AY247" s="160" t="s">
        <v>143</v>
      </c>
    </row>
    <row r="248" spans="2:65" s="1" customFormat="1" ht="24.2" customHeight="1">
      <c r="B248" s="129"/>
      <c r="C248" s="130" t="s">
        <v>911</v>
      </c>
      <c r="D248" s="130" t="s">
        <v>146</v>
      </c>
      <c r="E248" s="131" t="s">
        <v>1758</v>
      </c>
      <c r="F248" s="132" t="s">
        <v>1759</v>
      </c>
      <c r="G248" s="133" t="s">
        <v>316</v>
      </c>
      <c r="H248" s="134">
        <v>8.02</v>
      </c>
      <c r="I248" s="135"/>
      <c r="J248" s="136">
        <f>ROUND(I248*H248,2)</f>
        <v>0</v>
      </c>
      <c r="K248" s="132" t="s">
        <v>150</v>
      </c>
      <c r="L248" s="34"/>
      <c r="M248" s="137" t="s">
        <v>3</v>
      </c>
      <c r="N248" s="138" t="s">
        <v>50</v>
      </c>
      <c r="P248" s="139">
        <f>O248*H248</f>
        <v>0</v>
      </c>
      <c r="Q248" s="139">
        <v>0</v>
      </c>
      <c r="R248" s="139">
        <f>Q248*H248</f>
        <v>0</v>
      </c>
      <c r="S248" s="139">
        <v>0</v>
      </c>
      <c r="T248" s="140">
        <f>S248*H248</f>
        <v>0</v>
      </c>
      <c r="AR248" s="141" t="s">
        <v>313</v>
      </c>
      <c r="AT248" s="141" t="s">
        <v>146</v>
      </c>
      <c r="AU248" s="141" t="s">
        <v>89</v>
      </c>
      <c r="AY248" s="18" t="s">
        <v>143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8" t="s">
        <v>87</v>
      </c>
      <c r="BK248" s="142">
        <f>ROUND(I248*H248,2)</f>
        <v>0</v>
      </c>
      <c r="BL248" s="18" t="s">
        <v>313</v>
      </c>
      <c r="BM248" s="141" t="s">
        <v>1760</v>
      </c>
    </row>
    <row r="249" spans="2:65" s="1" customFormat="1" ht="11.25">
      <c r="B249" s="34"/>
      <c r="D249" s="143" t="s">
        <v>153</v>
      </c>
      <c r="F249" s="144" t="s">
        <v>1761</v>
      </c>
      <c r="I249" s="145"/>
      <c r="L249" s="34"/>
      <c r="M249" s="146"/>
      <c r="T249" s="55"/>
      <c r="AT249" s="18" t="s">
        <v>153</v>
      </c>
      <c r="AU249" s="18" t="s">
        <v>89</v>
      </c>
    </row>
    <row r="250" spans="2:65" s="1" customFormat="1" ht="19.5">
      <c r="B250" s="34"/>
      <c r="D250" s="147" t="s">
        <v>165</v>
      </c>
      <c r="F250" s="148" t="s">
        <v>1762</v>
      </c>
      <c r="I250" s="145"/>
      <c r="L250" s="34"/>
      <c r="M250" s="146"/>
      <c r="T250" s="55"/>
      <c r="AT250" s="18" t="s">
        <v>165</v>
      </c>
      <c r="AU250" s="18" t="s">
        <v>89</v>
      </c>
    </row>
    <row r="251" spans="2:65" s="12" customFormat="1" ht="11.25">
      <c r="B251" s="153"/>
      <c r="D251" s="147" t="s">
        <v>216</v>
      </c>
      <c r="E251" s="154" t="s">
        <v>3</v>
      </c>
      <c r="F251" s="155" t="s">
        <v>1763</v>
      </c>
      <c r="H251" s="154" t="s">
        <v>3</v>
      </c>
      <c r="I251" s="156"/>
      <c r="L251" s="153"/>
      <c r="M251" s="157"/>
      <c r="T251" s="158"/>
      <c r="AT251" s="154" t="s">
        <v>216</v>
      </c>
      <c r="AU251" s="154" t="s">
        <v>89</v>
      </c>
      <c r="AV251" s="12" t="s">
        <v>87</v>
      </c>
      <c r="AW251" s="12" t="s">
        <v>40</v>
      </c>
      <c r="AX251" s="12" t="s">
        <v>79</v>
      </c>
      <c r="AY251" s="154" t="s">
        <v>143</v>
      </c>
    </row>
    <row r="252" spans="2:65" s="13" customFormat="1" ht="11.25">
      <c r="B252" s="159"/>
      <c r="D252" s="147" t="s">
        <v>216</v>
      </c>
      <c r="E252" s="160" t="s">
        <v>3</v>
      </c>
      <c r="F252" s="161" t="s">
        <v>1757</v>
      </c>
      <c r="H252" s="162">
        <v>8.02</v>
      </c>
      <c r="I252" s="163"/>
      <c r="L252" s="159"/>
      <c r="M252" s="164"/>
      <c r="T252" s="165"/>
      <c r="AT252" s="160" t="s">
        <v>216</v>
      </c>
      <c r="AU252" s="160" t="s">
        <v>89</v>
      </c>
      <c r="AV252" s="13" t="s">
        <v>89</v>
      </c>
      <c r="AW252" s="13" t="s">
        <v>40</v>
      </c>
      <c r="AX252" s="13" t="s">
        <v>87</v>
      </c>
      <c r="AY252" s="160" t="s">
        <v>143</v>
      </c>
    </row>
    <row r="253" spans="2:65" s="11" customFormat="1" ht="22.9" customHeight="1">
      <c r="B253" s="117"/>
      <c r="D253" s="118" t="s">
        <v>78</v>
      </c>
      <c r="E253" s="127" t="s">
        <v>1619</v>
      </c>
      <c r="F253" s="127" t="s">
        <v>1620</v>
      </c>
      <c r="I253" s="120"/>
      <c r="J253" s="128">
        <f>BK253</f>
        <v>0</v>
      </c>
      <c r="L253" s="117"/>
      <c r="M253" s="122"/>
      <c r="P253" s="123">
        <f>SUM(P254:P272)</f>
        <v>0</v>
      </c>
      <c r="R253" s="123">
        <f>SUM(R254:R272)</f>
        <v>3.435212E-2</v>
      </c>
      <c r="T253" s="124">
        <f>SUM(T254:T272)</f>
        <v>0</v>
      </c>
      <c r="AR253" s="118" t="s">
        <v>89</v>
      </c>
      <c r="AT253" s="125" t="s">
        <v>78</v>
      </c>
      <c r="AU253" s="125" t="s">
        <v>87</v>
      </c>
      <c r="AY253" s="118" t="s">
        <v>143</v>
      </c>
      <c r="BK253" s="126">
        <f>SUM(BK254:BK272)</f>
        <v>0</v>
      </c>
    </row>
    <row r="254" spans="2:65" s="1" customFormat="1" ht="24.2" customHeight="1">
      <c r="B254" s="129"/>
      <c r="C254" s="130" t="s">
        <v>915</v>
      </c>
      <c r="D254" s="130" t="s">
        <v>146</v>
      </c>
      <c r="E254" s="131" t="s">
        <v>1621</v>
      </c>
      <c r="F254" s="132" t="s">
        <v>1622</v>
      </c>
      <c r="G254" s="133" t="s">
        <v>213</v>
      </c>
      <c r="H254" s="134">
        <v>40.32</v>
      </c>
      <c r="I254" s="135"/>
      <c r="J254" s="136">
        <f>ROUND(I254*H254,2)</f>
        <v>0</v>
      </c>
      <c r="K254" s="132" t="s">
        <v>150</v>
      </c>
      <c r="L254" s="34"/>
      <c r="M254" s="137" t="s">
        <v>3</v>
      </c>
      <c r="N254" s="138" t="s">
        <v>50</v>
      </c>
      <c r="P254" s="139">
        <f>O254*H254</f>
        <v>0</v>
      </c>
      <c r="Q254" s="139">
        <v>3.6000000000000002E-4</v>
      </c>
      <c r="R254" s="139">
        <f>Q254*H254</f>
        <v>1.4515200000000001E-2</v>
      </c>
      <c r="S254" s="139">
        <v>0</v>
      </c>
      <c r="T254" s="140">
        <f>S254*H254</f>
        <v>0</v>
      </c>
      <c r="AR254" s="141" t="s">
        <v>313</v>
      </c>
      <c r="AT254" s="141" t="s">
        <v>146</v>
      </c>
      <c r="AU254" s="141" t="s">
        <v>89</v>
      </c>
      <c r="AY254" s="18" t="s">
        <v>143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8" t="s">
        <v>87</v>
      </c>
      <c r="BK254" s="142">
        <f>ROUND(I254*H254,2)</f>
        <v>0</v>
      </c>
      <c r="BL254" s="18" t="s">
        <v>313</v>
      </c>
      <c r="BM254" s="141" t="s">
        <v>1764</v>
      </c>
    </row>
    <row r="255" spans="2:65" s="1" customFormat="1" ht="11.25">
      <c r="B255" s="34"/>
      <c r="D255" s="143" t="s">
        <v>153</v>
      </c>
      <c r="F255" s="144" t="s">
        <v>1624</v>
      </c>
      <c r="I255" s="145"/>
      <c r="L255" s="34"/>
      <c r="M255" s="146"/>
      <c r="T255" s="55"/>
      <c r="AT255" s="18" t="s">
        <v>153</v>
      </c>
      <c r="AU255" s="18" t="s">
        <v>89</v>
      </c>
    </row>
    <row r="256" spans="2:65" s="13" customFormat="1" ht="11.25">
      <c r="B256" s="159"/>
      <c r="D256" s="147" t="s">
        <v>216</v>
      </c>
      <c r="E256" s="160" t="s">
        <v>3</v>
      </c>
      <c r="F256" s="161" t="s">
        <v>1717</v>
      </c>
      <c r="H256" s="162">
        <v>40.32</v>
      </c>
      <c r="I256" s="163"/>
      <c r="L256" s="159"/>
      <c r="M256" s="164"/>
      <c r="T256" s="165"/>
      <c r="AT256" s="160" t="s">
        <v>216</v>
      </c>
      <c r="AU256" s="160" t="s">
        <v>89</v>
      </c>
      <c r="AV256" s="13" t="s">
        <v>89</v>
      </c>
      <c r="AW256" s="13" t="s">
        <v>40</v>
      </c>
      <c r="AX256" s="13" t="s">
        <v>87</v>
      </c>
      <c r="AY256" s="160" t="s">
        <v>143</v>
      </c>
    </row>
    <row r="257" spans="2:65" s="1" customFormat="1" ht="24.2" customHeight="1">
      <c r="B257" s="129"/>
      <c r="C257" s="130" t="s">
        <v>919</v>
      </c>
      <c r="D257" s="130" t="s">
        <v>146</v>
      </c>
      <c r="E257" s="131" t="s">
        <v>1625</v>
      </c>
      <c r="F257" s="132" t="s">
        <v>1626</v>
      </c>
      <c r="G257" s="133" t="s">
        <v>213</v>
      </c>
      <c r="H257" s="134">
        <v>12.096</v>
      </c>
      <c r="I257" s="135"/>
      <c r="J257" s="136">
        <f>ROUND(I257*H257,2)</f>
        <v>0</v>
      </c>
      <c r="K257" s="132" t="s">
        <v>150</v>
      </c>
      <c r="L257" s="34"/>
      <c r="M257" s="137" t="s">
        <v>3</v>
      </c>
      <c r="N257" s="138" t="s">
        <v>50</v>
      </c>
      <c r="P257" s="139">
        <f>O257*H257</f>
        <v>0</v>
      </c>
      <c r="Q257" s="139">
        <v>0</v>
      </c>
      <c r="R257" s="139">
        <f>Q257*H257</f>
        <v>0</v>
      </c>
      <c r="S257" s="139">
        <v>0</v>
      </c>
      <c r="T257" s="140">
        <f>S257*H257</f>
        <v>0</v>
      </c>
      <c r="AR257" s="141" t="s">
        <v>313</v>
      </c>
      <c r="AT257" s="141" t="s">
        <v>146</v>
      </c>
      <c r="AU257" s="141" t="s">
        <v>89</v>
      </c>
      <c r="AY257" s="18" t="s">
        <v>143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8" t="s">
        <v>87</v>
      </c>
      <c r="BK257" s="142">
        <f>ROUND(I257*H257,2)</f>
        <v>0</v>
      </c>
      <c r="BL257" s="18" t="s">
        <v>313</v>
      </c>
      <c r="BM257" s="141" t="s">
        <v>1765</v>
      </c>
    </row>
    <row r="258" spans="2:65" s="1" customFormat="1" ht="11.25">
      <c r="B258" s="34"/>
      <c r="D258" s="143" t="s">
        <v>153</v>
      </c>
      <c r="F258" s="144" t="s">
        <v>1628</v>
      </c>
      <c r="I258" s="145"/>
      <c r="L258" s="34"/>
      <c r="M258" s="146"/>
      <c r="T258" s="55"/>
      <c r="AT258" s="18" t="s">
        <v>153</v>
      </c>
      <c r="AU258" s="18" t="s">
        <v>89</v>
      </c>
    </row>
    <row r="259" spans="2:65" s="12" customFormat="1" ht="11.25">
      <c r="B259" s="153"/>
      <c r="D259" s="147" t="s">
        <v>216</v>
      </c>
      <c r="E259" s="154" t="s">
        <v>3</v>
      </c>
      <c r="F259" s="155" t="s">
        <v>1766</v>
      </c>
      <c r="H259" s="154" t="s">
        <v>3</v>
      </c>
      <c r="I259" s="156"/>
      <c r="L259" s="153"/>
      <c r="M259" s="157"/>
      <c r="T259" s="158"/>
      <c r="AT259" s="154" t="s">
        <v>216</v>
      </c>
      <c r="AU259" s="154" t="s">
        <v>89</v>
      </c>
      <c r="AV259" s="12" t="s">
        <v>87</v>
      </c>
      <c r="AW259" s="12" t="s">
        <v>40</v>
      </c>
      <c r="AX259" s="12" t="s">
        <v>79</v>
      </c>
      <c r="AY259" s="154" t="s">
        <v>143</v>
      </c>
    </row>
    <row r="260" spans="2:65" s="13" customFormat="1" ht="11.25">
      <c r="B260" s="159"/>
      <c r="D260" s="147" t="s">
        <v>216</v>
      </c>
      <c r="E260" s="160" t="s">
        <v>3</v>
      </c>
      <c r="F260" s="161" t="s">
        <v>1726</v>
      </c>
      <c r="H260" s="162">
        <v>12.096</v>
      </c>
      <c r="I260" s="163"/>
      <c r="L260" s="159"/>
      <c r="M260" s="164"/>
      <c r="T260" s="165"/>
      <c r="AT260" s="160" t="s">
        <v>216</v>
      </c>
      <c r="AU260" s="160" t="s">
        <v>89</v>
      </c>
      <c r="AV260" s="13" t="s">
        <v>89</v>
      </c>
      <c r="AW260" s="13" t="s">
        <v>40</v>
      </c>
      <c r="AX260" s="13" t="s">
        <v>79</v>
      </c>
      <c r="AY260" s="160" t="s">
        <v>143</v>
      </c>
    </row>
    <row r="261" spans="2:65" s="14" customFormat="1" ht="11.25">
      <c r="B261" s="166"/>
      <c r="D261" s="147" t="s">
        <v>216</v>
      </c>
      <c r="E261" s="167" t="s">
        <v>3</v>
      </c>
      <c r="F261" s="168" t="s">
        <v>219</v>
      </c>
      <c r="H261" s="169">
        <v>12.096</v>
      </c>
      <c r="I261" s="170"/>
      <c r="L261" s="166"/>
      <c r="M261" s="171"/>
      <c r="T261" s="172"/>
      <c r="AT261" s="167" t="s">
        <v>216</v>
      </c>
      <c r="AU261" s="167" t="s">
        <v>89</v>
      </c>
      <c r="AV261" s="14" t="s">
        <v>169</v>
      </c>
      <c r="AW261" s="14" t="s">
        <v>40</v>
      </c>
      <c r="AX261" s="14" t="s">
        <v>87</v>
      </c>
      <c r="AY261" s="167" t="s">
        <v>143</v>
      </c>
    </row>
    <row r="262" spans="2:65" s="1" customFormat="1" ht="16.5" customHeight="1">
      <c r="B262" s="129"/>
      <c r="C262" s="173" t="s">
        <v>930</v>
      </c>
      <c r="D262" s="173" t="s">
        <v>304</v>
      </c>
      <c r="E262" s="174" t="s">
        <v>1632</v>
      </c>
      <c r="F262" s="175" t="s">
        <v>1633</v>
      </c>
      <c r="G262" s="176" t="s">
        <v>1634</v>
      </c>
      <c r="H262" s="177">
        <v>4.8380000000000001</v>
      </c>
      <c r="I262" s="178"/>
      <c r="J262" s="179">
        <f>ROUND(I262*H262,2)</f>
        <v>0</v>
      </c>
      <c r="K262" s="175" t="s">
        <v>3</v>
      </c>
      <c r="L262" s="180"/>
      <c r="M262" s="181" t="s">
        <v>3</v>
      </c>
      <c r="N262" s="182" t="s">
        <v>50</v>
      </c>
      <c r="P262" s="139">
        <f>O262*H262</f>
        <v>0</v>
      </c>
      <c r="Q262" s="139">
        <v>1.2999999999999999E-3</v>
      </c>
      <c r="R262" s="139">
        <f>Q262*H262</f>
        <v>6.2893999999999997E-3</v>
      </c>
      <c r="S262" s="139">
        <v>0</v>
      </c>
      <c r="T262" s="140">
        <f>S262*H262</f>
        <v>0</v>
      </c>
      <c r="AR262" s="141" t="s">
        <v>884</v>
      </c>
      <c r="AT262" s="141" t="s">
        <v>304</v>
      </c>
      <c r="AU262" s="141" t="s">
        <v>89</v>
      </c>
      <c r="AY262" s="18" t="s">
        <v>143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8" t="s">
        <v>87</v>
      </c>
      <c r="BK262" s="142">
        <f>ROUND(I262*H262,2)</f>
        <v>0</v>
      </c>
      <c r="BL262" s="18" t="s">
        <v>313</v>
      </c>
      <c r="BM262" s="141" t="s">
        <v>1767</v>
      </c>
    </row>
    <row r="263" spans="2:65" s="12" customFormat="1" ht="11.25">
      <c r="B263" s="153"/>
      <c r="D263" s="147" t="s">
        <v>216</v>
      </c>
      <c r="E263" s="154" t="s">
        <v>3</v>
      </c>
      <c r="F263" s="155" t="s">
        <v>1768</v>
      </c>
      <c r="H263" s="154" t="s">
        <v>3</v>
      </c>
      <c r="I263" s="156"/>
      <c r="L263" s="153"/>
      <c r="M263" s="157"/>
      <c r="T263" s="158"/>
      <c r="AT263" s="154" t="s">
        <v>216</v>
      </c>
      <c r="AU263" s="154" t="s">
        <v>89</v>
      </c>
      <c r="AV263" s="12" t="s">
        <v>87</v>
      </c>
      <c r="AW263" s="12" t="s">
        <v>40</v>
      </c>
      <c r="AX263" s="12" t="s">
        <v>79</v>
      </c>
      <c r="AY263" s="154" t="s">
        <v>143</v>
      </c>
    </row>
    <row r="264" spans="2:65" s="13" customFormat="1" ht="11.25">
      <c r="B264" s="159"/>
      <c r="D264" s="147" t="s">
        <v>216</v>
      </c>
      <c r="E264" s="160" t="s">
        <v>3</v>
      </c>
      <c r="F264" s="161" t="s">
        <v>1769</v>
      </c>
      <c r="H264" s="162">
        <v>4.8380000000000001</v>
      </c>
      <c r="I264" s="163"/>
      <c r="L264" s="159"/>
      <c r="M264" s="164"/>
      <c r="T264" s="165"/>
      <c r="AT264" s="160" t="s">
        <v>216</v>
      </c>
      <c r="AU264" s="160" t="s">
        <v>89</v>
      </c>
      <c r="AV264" s="13" t="s">
        <v>89</v>
      </c>
      <c r="AW264" s="13" t="s">
        <v>40</v>
      </c>
      <c r="AX264" s="13" t="s">
        <v>79</v>
      </c>
      <c r="AY264" s="160" t="s">
        <v>143</v>
      </c>
    </row>
    <row r="265" spans="2:65" s="14" customFormat="1" ht="11.25">
      <c r="B265" s="166"/>
      <c r="D265" s="147" t="s">
        <v>216</v>
      </c>
      <c r="E265" s="167" t="s">
        <v>3</v>
      </c>
      <c r="F265" s="168" t="s">
        <v>219</v>
      </c>
      <c r="H265" s="169">
        <v>4.8380000000000001</v>
      </c>
      <c r="I265" s="170"/>
      <c r="L265" s="166"/>
      <c r="M265" s="171"/>
      <c r="T265" s="172"/>
      <c r="AT265" s="167" t="s">
        <v>216</v>
      </c>
      <c r="AU265" s="167" t="s">
        <v>89</v>
      </c>
      <c r="AV265" s="14" t="s">
        <v>169</v>
      </c>
      <c r="AW265" s="14" t="s">
        <v>40</v>
      </c>
      <c r="AX265" s="14" t="s">
        <v>87</v>
      </c>
      <c r="AY265" s="167" t="s">
        <v>143</v>
      </c>
    </row>
    <row r="266" spans="2:65" s="1" customFormat="1" ht="16.5" customHeight="1">
      <c r="B266" s="129"/>
      <c r="C266" s="130" t="s">
        <v>935</v>
      </c>
      <c r="D266" s="130" t="s">
        <v>146</v>
      </c>
      <c r="E266" s="131" t="s">
        <v>1639</v>
      </c>
      <c r="F266" s="132" t="s">
        <v>1640</v>
      </c>
      <c r="G266" s="133" t="s">
        <v>213</v>
      </c>
      <c r="H266" s="134">
        <v>40.32</v>
      </c>
      <c r="I266" s="135"/>
      <c r="J266" s="136">
        <f>ROUND(I266*H266,2)</f>
        <v>0</v>
      </c>
      <c r="K266" s="132" t="s">
        <v>150</v>
      </c>
      <c r="L266" s="34"/>
      <c r="M266" s="137" t="s">
        <v>3</v>
      </c>
      <c r="N266" s="138" t="s">
        <v>50</v>
      </c>
      <c r="P266" s="139">
        <f>O266*H266</f>
        <v>0</v>
      </c>
      <c r="Q266" s="139">
        <v>2.1000000000000001E-4</v>
      </c>
      <c r="R266" s="139">
        <f>Q266*H266</f>
        <v>8.4672000000000011E-3</v>
      </c>
      <c r="S266" s="139">
        <v>0</v>
      </c>
      <c r="T266" s="140">
        <f>S266*H266</f>
        <v>0</v>
      </c>
      <c r="AR266" s="141" t="s">
        <v>313</v>
      </c>
      <c r="AT266" s="141" t="s">
        <v>146</v>
      </c>
      <c r="AU266" s="141" t="s">
        <v>89</v>
      </c>
      <c r="AY266" s="18" t="s">
        <v>143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8" t="s">
        <v>87</v>
      </c>
      <c r="BK266" s="142">
        <f>ROUND(I266*H266,2)</f>
        <v>0</v>
      </c>
      <c r="BL266" s="18" t="s">
        <v>313</v>
      </c>
      <c r="BM266" s="141" t="s">
        <v>1770</v>
      </c>
    </row>
    <row r="267" spans="2:65" s="1" customFormat="1" ht="11.25">
      <c r="B267" s="34"/>
      <c r="D267" s="143" t="s">
        <v>153</v>
      </c>
      <c r="F267" s="144" t="s">
        <v>1642</v>
      </c>
      <c r="I267" s="145"/>
      <c r="L267" s="34"/>
      <c r="M267" s="146"/>
      <c r="T267" s="55"/>
      <c r="AT267" s="18" t="s">
        <v>153</v>
      </c>
      <c r="AU267" s="18" t="s">
        <v>89</v>
      </c>
    </row>
    <row r="268" spans="2:65" s="13" customFormat="1" ht="11.25">
      <c r="B268" s="159"/>
      <c r="D268" s="147" t="s">
        <v>216</v>
      </c>
      <c r="E268" s="160" t="s">
        <v>3</v>
      </c>
      <c r="F268" s="161" t="s">
        <v>1717</v>
      </c>
      <c r="H268" s="162">
        <v>40.32</v>
      </c>
      <c r="I268" s="163"/>
      <c r="L268" s="159"/>
      <c r="M268" s="164"/>
      <c r="T268" s="165"/>
      <c r="AT268" s="160" t="s">
        <v>216</v>
      </c>
      <c r="AU268" s="160" t="s">
        <v>89</v>
      </c>
      <c r="AV268" s="13" t="s">
        <v>89</v>
      </c>
      <c r="AW268" s="13" t="s">
        <v>40</v>
      </c>
      <c r="AX268" s="13" t="s">
        <v>87</v>
      </c>
      <c r="AY268" s="160" t="s">
        <v>143</v>
      </c>
    </row>
    <row r="269" spans="2:65" s="1" customFormat="1" ht="24.2" customHeight="1">
      <c r="B269" s="129"/>
      <c r="C269" s="130" t="s">
        <v>939</v>
      </c>
      <c r="D269" s="130" t="s">
        <v>146</v>
      </c>
      <c r="E269" s="131" t="s">
        <v>1643</v>
      </c>
      <c r="F269" s="132" t="s">
        <v>1644</v>
      </c>
      <c r="G269" s="133" t="s">
        <v>213</v>
      </c>
      <c r="H269" s="134">
        <v>12.096</v>
      </c>
      <c r="I269" s="135"/>
      <c r="J269" s="136">
        <f>ROUND(I269*H269,2)</f>
        <v>0</v>
      </c>
      <c r="K269" s="132" t="s">
        <v>3</v>
      </c>
      <c r="L269" s="34"/>
      <c r="M269" s="137" t="s">
        <v>3</v>
      </c>
      <c r="N269" s="138" t="s">
        <v>50</v>
      </c>
      <c r="P269" s="139">
        <f>O269*H269</f>
        <v>0</v>
      </c>
      <c r="Q269" s="139">
        <v>4.2000000000000002E-4</v>
      </c>
      <c r="R269" s="139">
        <f>Q269*H269</f>
        <v>5.0803200000000001E-3</v>
      </c>
      <c r="S269" s="139">
        <v>0</v>
      </c>
      <c r="T269" s="140">
        <f>S269*H269</f>
        <v>0</v>
      </c>
      <c r="AR269" s="141" t="s">
        <v>313</v>
      </c>
      <c r="AT269" s="141" t="s">
        <v>146</v>
      </c>
      <c r="AU269" s="141" t="s">
        <v>89</v>
      </c>
      <c r="AY269" s="18" t="s">
        <v>143</v>
      </c>
      <c r="BE269" s="142">
        <f>IF(N269="základní",J269,0)</f>
        <v>0</v>
      </c>
      <c r="BF269" s="142">
        <f>IF(N269="snížená",J269,0)</f>
        <v>0</v>
      </c>
      <c r="BG269" s="142">
        <f>IF(N269="zákl. přenesená",J269,0)</f>
        <v>0</v>
      </c>
      <c r="BH269" s="142">
        <f>IF(N269="sníž. přenesená",J269,0)</f>
        <v>0</v>
      </c>
      <c r="BI269" s="142">
        <f>IF(N269="nulová",J269,0)</f>
        <v>0</v>
      </c>
      <c r="BJ269" s="18" t="s">
        <v>87</v>
      </c>
      <c r="BK269" s="142">
        <f>ROUND(I269*H269,2)</f>
        <v>0</v>
      </c>
      <c r="BL269" s="18" t="s">
        <v>313</v>
      </c>
      <c r="BM269" s="141" t="s">
        <v>1771</v>
      </c>
    </row>
    <row r="270" spans="2:65" s="12" customFormat="1" ht="11.25">
      <c r="B270" s="153"/>
      <c r="D270" s="147" t="s">
        <v>216</v>
      </c>
      <c r="E270" s="154" t="s">
        <v>3</v>
      </c>
      <c r="F270" s="155" t="s">
        <v>1772</v>
      </c>
      <c r="H270" s="154" t="s">
        <v>3</v>
      </c>
      <c r="I270" s="156"/>
      <c r="L270" s="153"/>
      <c r="M270" s="157"/>
      <c r="T270" s="158"/>
      <c r="AT270" s="154" t="s">
        <v>216</v>
      </c>
      <c r="AU270" s="154" t="s">
        <v>89</v>
      </c>
      <c r="AV270" s="12" t="s">
        <v>87</v>
      </c>
      <c r="AW270" s="12" t="s">
        <v>40</v>
      </c>
      <c r="AX270" s="12" t="s">
        <v>79</v>
      </c>
      <c r="AY270" s="154" t="s">
        <v>143</v>
      </c>
    </row>
    <row r="271" spans="2:65" s="13" customFormat="1" ht="11.25">
      <c r="B271" s="159"/>
      <c r="D271" s="147" t="s">
        <v>216</v>
      </c>
      <c r="E271" s="160" t="s">
        <v>3</v>
      </c>
      <c r="F271" s="161" t="s">
        <v>1726</v>
      </c>
      <c r="H271" s="162">
        <v>12.096</v>
      </c>
      <c r="I271" s="163"/>
      <c r="L271" s="159"/>
      <c r="M271" s="164"/>
      <c r="T271" s="165"/>
      <c r="AT271" s="160" t="s">
        <v>216</v>
      </c>
      <c r="AU271" s="160" t="s">
        <v>89</v>
      </c>
      <c r="AV271" s="13" t="s">
        <v>89</v>
      </c>
      <c r="AW271" s="13" t="s">
        <v>40</v>
      </c>
      <c r="AX271" s="13" t="s">
        <v>79</v>
      </c>
      <c r="AY271" s="160" t="s">
        <v>143</v>
      </c>
    </row>
    <row r="272" spans="2:65" s="14" customFormat="1" ht="11.25">
      <c r="B272" s="166"/>
      <c r="D272" s="147" t="s">
        <v>216</v>
      </c>
      <c r="E272" s="167" t="s">
        <v>3</v>
      </c>
      <c r="F272" s="168" t="s">
        <v>219</v>
      </c>
      <c r="H272" s="169">
        <v>12.096</v>
      </c>
      <c r="I272" s="170"/>
      <c r="L272" s="166"/>
      <c r="M272" s="190"/>
      <c r="N272" s="191"/>
      <c r="O272" s="191"/>
      <c r="P272" s="191"/>
      <c r="Q272" s="191"/>
      <c r="R272" s="191"/>
      <c r="S272" s="191"/>
      <c r="T272" s="192"/>
      <c r="AT272" s="167" t="s">
        <v>216</v>
      </c>
      <c r="AU272" s="167" t="s">
        <v>89</v>
      </c>
      <c r="AV272" s="14" t="s">
        <v>169</v>
      </c>
      <c r="AW272" s="14" t="s">
        <v>40</v>
      </c>
      <c r="AX272" s="14" t="s">
        <v>87</v>
      </c>
      <c r="AY272" s="167" t="s">
        <v>143</v>
      </c>
    </row>
    <row r="273" spans="2:12" s="1" customFormat="1" ht="6.95" customHeight="1">
      <c r="B273" s="43"/>
      <c r="C273" s="44"/>
      <c r="D273" s="44"/>
      <c r="E273" s="44"/>
      <c r="F273" s="44"/>
      <c r="G273" s="44"/>
      <c r="H273" s="44"/>
      <c r="I273" s="44"/>
      <c r="J273" s="44"/>
      <c r="K273" s="44"/>
      <c r="L273" s="34"/>
    </row>
  </sheetData>
  <autoFilter ref="C88:K272" xr:uid="{00000000-0009-0000-0000-000008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800-000000000000}"/>
    <hyperlink ref="F99" r:id="rId2" xr:uid="{00000000-0004-0000-0800-000001000000}"/>
    <hyperlink ref="F104" r:id="rId3" xr:uid="{00000000-0004-0000-0800-000002000000}"/>
    <hyperlink ref="F109" r:id="rId4" xr:uid="{00000000-0004-0000-0800-000003000000}"/>
    <hyperlink ref="F114" r:id="rId5" xr:uid="{00000000-0004-0000-0800-000004000000}"/>
    <hyperlink ref="F119" r:id="rId6" xr:uid="{00000000-0004-0000-0800-000005000000}"/>
    <hyperlink ref="F124" r:id="rId7" xr:uid="{00000000-0004-0000-0800-000006000000}"/>
    <hyperlink ref="F131" r:id="rId8" xr:uid="{00000000-0004-0000-0800-000007000000}"/>
    <hyperlink ref="F136" r:id="rId9" xr:uid="{00000000-0004-0000-0800-000008000000}"/>
    <hyperlink ref="F141" r:id="rId10" xr:uid="{00000000-0004-0000-0800-000009000000}"/>
    <hyperlink ref="F149" r:id="rId11" xr:uid="{00000000-0004-0000-0800-00000A000000}"/>
    <hyperlink ref="F154" r:id="rId12" xr:uid="{00000000-0004-0000-0800-00000B000000}"/>
    <hyperlink ref="F157" r:id="rId13" xr:uid="{00000000-0004-0000-0800-00000C000000}"/>
    <hyperlink ref="F159" r:id="rId14" xr:uid="{00000000-0004-0000-0800-00000D000000}"/>
    <hyperlink ref="F167" r:id="rId15" xr:uid="{00000000-0004-0000-0800-00000E000000}"/>
    <hyperlink ref="F171" r:id="rId16" xr:uid="{00000000-0004-0000-0800-00000F000000}"/>
    <hyperlink ref="F177" r:id="rId17" xr:uid="{00000000-0004-0000-0800-000010000000}"/>
    <hyperlink ref="F182" r:id="rId18" xr:uid="{00000000-0004-0000-0800-000011000000}"/>
    <hyperlink ref="F188" r:id="rId19" xr:uid="{00000000-0004-0000-0800-000012000000}"/>
    <hyperlink ref="F190" r:id="rId20" xr:uid="{00000000-0004-0000-0800-000013000000}"/>
    <hyperlink ref="F195" r:id="rId21" xr:uid="{00000000-0004-0000-0800-000014000000}"/>
    <hyperlink ref="F200" r:id="rId22" xr:uid="{00000000-0004-0000-0800-000015000000}"/>
    <hyperlink ref="F210" r:id="rId23" xr:uid="{00000000-0004-0000-0800-000016000000}"/>
    <hyperlink ref="F215" r:id="rId24" xr:uid="{00000000-0004-0000-0800-000017000000}"/>
    <hyperlink ref="F220" r:id="rId25" xr:uid="{00000000-0004-0000-0800-000018000000}"/>
    <hyperlink ref="F227" r:id="rId26" xr:uid="{00000000-0004-0000-0800-000019000000}"/>
    <hyperlink ref="F230" r:id="rId27" xr:uid="{00000000-0004-0000-0800-00001A000000}"/>
    <hyperlink ref="F232" r:id="rId28" xr:uid="{00000000-0004-0000-0800-00001B000000}"/>
    <hyperlink ref="F234" r:id="rId29" xr:uid="{00000000-0004-0000-0800-00001C000000}"/>
    <hyperlink ref="F239" r:id="rId30" xr:uid="{00000000-0004-0000-0800-00001D000000}"/>
    <hyperlink ref="F242" r:id="rId31" xr:uid="{00000000-0004-0000-0800-00001E000000}"/>
    <hyperlink ref="F246" r:id="rId32" xr:uid="{00000000-0004-0000-0800-00001F000000}"/>
    <hyperlink ref="F249" r:id="rId33" xr:uid="{00000000-0004-0000-0800-000020000000}"/>
    <hyperlink ref="F255" r:id="rId34" xr:uid="{00000000-0004-0000-0800-000021000000}"/>
    <hyperlink ref="F258" r:id="rId35" xr:uid="{00000000-0004-0000-0800-000022000000}"/>
    <hyperlink ref="F267" r:id="rId36" xr:uid="{00000000-0004-0000-0800-00002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VRN - Vedlejší rozpočtové...</vt:lpstr>
      <vt:lpstr>SO02 - Nájezd do příkopu ...</vt:lpstr>
      <vt:lpstr>SO03 - Funkční plochy v z...</vt:lpstr>
      <vt:lpstr>SO04 - Funkční plochy v z...</vt:lpstr>
      <vt:lpstr>SO05 - Prvky odvodnění</vt:lpstr>
      <vt:lpstr>SO06 - Elektroinstalace a...</vt:lpstr>
      <vt:lpstr>SO07 - Rekonstrukce ohrad...</vt:lpstr>
      <vt:lpstr>SO08 - Rekonstrukce opěrá...</vt:lpstr>
      <vt:lpstr>SO09 - Venkovní expozice ...</vt:lpstr>
      <vt:lpstr>Seznam figur</vt:lpstr>
      <vt:lpstr>Pokyny pro vyplnění</vt:lpstr>
      <vt:lpstr>'Rekapitulace stavby'!Názvy_tisku</vt:lpstr>
      <vt:lpstr>'Seznam figur'!Názvy_tisku</vt:lpstr>
      <vt:lpstr>'SO02 - Nájezd do příkopu ...'!Názvy_tisku</vt:lpstr>
      <vt:lpstr>'SO03 - Funkční plochy v z...'!Názvy_tisku</vt:lpstr>
      <vt:lpstr>'SO04 - Funkční plochy v z...'!Názvy_tisku</vt:lpstr>
      <vt:lpstr>'SO05 - Prvky odvodnění'!Názvy_tisku</vt:lpstr>
      <vt:lpstr>'SO06 - Elektroinstalace a...'!Názvy_tisku</vt:lpstr>
      <vt:lpstr>'SO07 - Rekonstrukce ohrad...'!Názvy_tisku</vt:lpstr>
      <vt:lpstr>'SO08 - Rekonstrukce opěrá...'!Názvy_tisku</vt:lpstr>
      <vt:lpstr>'SO09 - Venkovní expozice ...'!Názvy_tisku</vt:lpstr>
      <vt:lpstr>'VRN - Vedlejší rozpočtové...'!Názvy_tisku</vt:lpstr>
      <vt:lpstr>'Pokyny pro vyplnění'!Oblast_tisku</vt:lpstr>
      <vt:lpstr>'Rekapitulace stavby'!Oblast_tisku</vt:lpstr>
      <vt:lpstr>'Seznam figur'!Oblast_tisku</vt:lpstr>
      <vt:lpstr>'SO02 - Nájezd do příkopu ...'!Oblast_tisku</vt:lpstr>
      <vt:lpstr>'SO03 - Funkční plochy v z...'!Oblast_tisku</vt:lpstr>
      <vt:lpstr>'SO04 - Funkční plochy v z...'!Oblast_tisku</vt:lpstr>
      <vt:lpstr>'SO05 - Prvky odvodnění'!Oblast_tisku</vt:lpstr>
      <vt:lpstr>'SO06 - Elektroinstalace a...'!Oblast_tisku</vt:lpstr>
      <vt:lpstr>'SO07 - Rekonstrukce ohrad...'!Oblast_tisku</vt:lpstr>
      <vt:lpstr>'SO08 - Rekonstrukce opěrá...'!Oblast_tisku</vt:lpstr>
      <vt:lpstr>'SO09 - Venkovní expozice 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Pecháček</dc:creator>
  <cp:lastModifiedBy>Jakub El-Ahmadieh</cp:lastModifiedBy>
  <dcterms:created xsi:type="dcterms:W3CDTF">2025-11-04T13:29:07Z</dcterms:created>
  <dcterms:modified xsi:type="dcterms:W3CDTF">2025-11-12T15:32:46Z</dcterms:modified>
</cp:coreProperties>
</file>